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XÃ TÂN UYÊN\Kì họp HĐND xã lần thứ 3\Bản chuẩn Nghị quyết\"/>
    </mc:Choice>
  </mc:AlternateContent>
  <xr:revisionPtr revIDLastSave="0" documentId="13_ncr:1_{A245C07C-CBD1-41C9-8F89-E2AD7D2D9EF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iểu 01" sheetId="2" r:id="rId1"/>
    <sheet name="Biểu 02" sheetId="1" r:id="rId2"/>
  </sheets>
  <definedNames>
    <definedName name="_xlnm._FilterDatabase" localSheetId="1" hidden="1">'Biểu 02'!$A$6:$I$31</definedName>
    <definedName name="_xlnm.Print_Titles" localSheetId="0">'Biểu 01'!$5:$7</definedName>
    <definedName name="_xlnm.Print_Titles" localSheetId="1">'Biểu 02'!$4:$5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4" i="1"/>
  <c r="G33" i="1" s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50" i="1"/>
  <c r="G51" i="1"/>
  <c r="G52" i="1"/>
  <c r="G8" i="1"/>
  <c r="F62" i="2"/>
  <c r="F61" i="2"/>
  <c r="F60" i="2"/>
  <c r="F59" i="2"/>
  <c r="F57" i="2"/>
  <c r="E56" i="2"/>
  <c r="F56" i="2" s="1"/>
  <c r="E55" i="2"/>
  <c r="F55" i="2" s="1"/>
  <c r="F54" i="2" s="1"/>
  <c r="F53" i="2"/>
  <c r="F52" i="2"/>
  <c r="F51" i="2"/>
  <c r="F50" i="2"/>
  <c r="F49" i="2" s="1"/>
  <c r="D43" i="2"/>
  <c r="F43" i="2" s="1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1" i="2"/>
  <c r="F20" i="2"/>
  <c r="D19" i="2"/>
  <c r="F19" i="2" s="1"/>
  <c r="D18" i="2"/>
  <c r="F18" i="2" s="1"/>
  <c r="F15" i="2"/>
  <c r="F14" i="2"/>
  <c r="F13" i="2"/>
  <c r="F12" i="2"/>
  <c r="F11" i="2"/>
  <c r="F10" i="2"/>
  <c r="F9" i="2" s="1"/>
  <c r="F58" i="2" l="1"/>
  <c r="F23" i="2"/>
  <c r="F22" i="2" s="1"/>
  <c r="F44" i="2"/>
  <c r="F17" i="2"/>
  <c r="F16" i="2" s="1"/>
  <c r="F8" i="2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50" i="1"/>
  <c r="H49" i="1" s="1"/>
  <c r="H51" i="1"/>
  <c r="H52" i="1"/>
  <c r="H8" i="1"/>
  <c r="G7" i="1"/>
  <c r="E49" i="1"/>
  <c r="F49" i="1"/>
  <c r="G49" i="1" s="1"/>
  <c r="E7" i="1"/>
  <c r="F7" i="1"/>
  <c r="E33" i="1"/>
  <c r="F33" i="1"/>
  <c r="D7" i="1"/>
  <c r="D33" i="1"/>
  <c r="D49" i="1"/>
  <c r="H33" i="1" l="1"/>
  <c r="H7" i="1"/>
  <c r="H6" i="1" s="1"/>
  <c r="G6" i="1"/>
  <c r="F6" i="1"/>
  <c r="E6" i="1"/>
  <c r="D6" i="1"/>
</calcChain>
</file>

<file path=xl/sharedStrings.xml><?xml version="1.0" encoding="utf-8"?>
<sst xmlns="http://schemas.openxmlformats.org/spreadsheetml/2006/main" count="253" uniqueCount="172">
  <si>
    <t>Mẫu phụ biểu số 02</t>
  </si>
  <si>
    <t>STT</t>
  </si>
  <si>
    <t>Bên nhận hợp đồng</t>
  </si>
  <si>
    <t>Địa chỉ</t>
  </si>
  <si>
    <t>Diện tích (ha)</t>
  </si>
  <si>
    <t>Diện tích rừng
quy đổi theo hệ
số K (ha)</t>
  </si>
  <si>
    <t>Số tiền chi trả (đồng)</t>
  </si>
  <si>
    <t>Chi phí quản lý</t>
  </si>
  <si>
    <t>Ghi chú</t>
  </si>
  <si>
    <t>Nhóm HGĐ Hua Puông</t>
  </si>
  <si>
    <t>Nhóm HGĐ Nà Phát</t>
  </si>
  <si>
    <t>Nhóm HGĐ Hua Cần</t>
  </si>
  <si>
    <t>Nhóm HGĐ Phiêng Áng</t>
  </si>
  <si>
    <t>Nhóm HGĐ Phiêng Bay</t>
  </si>
  <si>
    <t>Nhóm HGĐ Phiêng Lúc</t>
  </si>
  <si>
    <t>Nhóm HGĐ</t>
  </si>
  <si>
    <t>Nhóm HGĐ Phiêng Phát</t>
  </si>
  <si>
    <t>Nhóm HGĐ Bút Dưới</t>
  </si>
  <si>
    <t>Nhóm HGĐ Phiêng Phát 1</t>
  </si>
  <si>
    <t>Nhóm HGĐ Bút Trên</t>
  </si>
  <si>
    <t>Nhóm HGĐ Hua Pầu</t>
  </si>
  <si>
    <t>Nhóm HGĐ Hòa Hợp</t>
  </si>
  <si>
    <t>Nhóm HGĐ Thôn 1</t>
  </si>
  <si>
    <t>Thôn Bút Dưới</t>
  </si>
  <si>
    <t>Thôn Bút Trên</t>
  </si>
  <si>
    <t>Thôn Chạm Cả</t>
  </si>
  <si>
    <t>Thôn Chom Chăng</t>
  </si>
  <si>
    <t>Thôn Hoàng Liên</t>
  </si>
  <si>
    <t>Thôn Hòa Hợp</t>
  </si>
  <si>
    <t>Thôn Hua Cần</t>
  </si>
  <si>
    <t>Thôn Hua Cưởm 2</t>
  </si>
  <si>
    <t>Thôn Hua Pầu</t>
  </si>
  <si>
    <t>Thôn Hua Puông</t>
  </si>
  <si>
    <t>Thôn Nà Ban</t>
  </si>
  <si>
    <t>Thôn Nà Hoi</t>
  </si>
  <si>
    <t>Thôn Nà Nọi</t>
  </si>
  <si>
    <t>Thôn Nà Phát</t>
  </si>
  <si>
    <t>Thôn Noong Kim</t>
  </si>
  <si>
    <t>Thôn Pá Ngùa</t>
  </si>
  <si>
    <t>Thôn Pầu Pắt</t>
  </si>
  <si>
    <t>Thôn Phiêng Áng</t>
  </si>
  <si>
    <t>Thôn Phiêng Bay</t>
  </si>
  <si>
    <t>Thôn Phiêng Lúc</t>
  </si>
  <si>
    <t>Thôn Phiêng Phát</t>
  </si>
  <si>
    <t>Thôn Phiêng Phát 1</t>
  </si>
  <si>
    <t>Thôn Tát Xôm</t>
  </si>
  <si>
    <t>Thôn Tát Xôm 3</t>
  </si>
  <si>
    <t>Thôn Tạng Đán</t>
  </si>
  <si>
    <t>Giàng A Dấu</t>
  </si>
  <si>
    <t>Lò Văn Chinh</t>
  </si>
  <si>
    <t>Hoàng Văn Ón</t>
  </si>
  <si>
    <t>III</t>
  </si>
  <si>
    <t>II</t>
  </si>
  <si>
    <t>I</t>
  </si>
  <si>
    <t>Nhóm HGĐ Hô Ta</t>
  </si>
  <si>
    <t>Nhóm HGĐ Tạng Đán</t>
  </si>
  <si>
    <t>Tổng</t>
  </si>
  <si>
    <t xml:space="preserve"> DỰ TOÁN CHI QUẢN LÝ NGUỒN CHI TRẢ DỊCH VỤ MÔI TRƯỜNG RỪNG NĂM 2025</t>
  </si>
  <si>
    <t>Nội dung chi</t>
  </si>
  <si>
    <t>ĐVT</t>
  </si>
  <si>
    <t>Số lượng</t>
  </si>
  <si>
    <t>Đơn giá (đồng)</t>
  </si>
  <si>
    <t>Thành tiền (đồng)</t>
  </si>
  <si>
    <t>Chi phí xăng, dầu cho phương tiện kiểm tra rừng</t>
  </si>
  <si>
    <t>-</t>
  </si>
  <si>
    <t>Thuê thuyền kiểm tra rừng trong sông</t>
  </si>
  <si>
    <t>Lần</t>
  </si>
  <si>
    <t xml:space="preserve"> - </t>
  </si>
  <si>
    <t>Chi phí xăng dầu cho phương tiện kiểm tra rừng 3 bản Hua Puông, Nà Phát, Hua Cần: 5 người*4 ngày/tháng*6 tháng
 (1 người/1 ngày/44km/lượt đi, về *0,2 lít xăng/1km * 22.000 đồng/lít)</t>
  </si>
  <si>
    <t>Lít</t>
  </si>
  <si>
    <t>Chi cho công tác hợp đồng bảo vệ rừng</t>
  </si>
  <si>
    <t>Ngày</t>
  </si>
  <si>
    <t>Bồi dưỡng làm đêm, làm thêm giờ, công tác kiêm nhiệm</t>
  </si>
  <si>
    <t>Tiền làm đêm, làm thêm giờ.</t>
  </si>
  <si>
    <t>Giờ</t>
  </si>
  <si>
    <t>Tuyên truyền, tập huấn</t>
  </si>
  <si>
    <t>4.1</t>
  </si>
  <si>
    <t>Hội nghị tuyên truyền</t>
  </si>
  <si>
    <t>Quyển</t>
  </si>
  <si>
    <t>Người</t>
  </si>
  <si>
    <t>Cái</t>
  </si>
  <si>
    <t>4.2</t>
  </si>
  <si>
    <t>Chi vật tư, văn phòng phẩm và các khoản chi khác</t>
  </si>
  <si>
    <t>Chi vật tư, văn phòng phẩm</t>
  </si>
  <si>
    <t>Sổ da</t>
  </si>
  <si>
    <t>Bút ký</t>
  </si>
  <si>
    <t>Hộp</t>
  </si>
  <si>
    <t>Bút bi</t>
  </si>
  <si>
    <t>Cặp hộp cứng 10cm</t>
  </si>
  <si>
    <t>hộp</t>
  </si>
  <si>
    <t>Túi cúc</t>
  </si>
  <si>
    <t>Thay trống, gạt máy in, trục từ</t>
  </si>
  <si>
    <t>Bộ</t>
  </si>
  <si>
    <t>Giấy bìa màu</t>
  </si>
  <si>
    <t>Gam</t>
  </si>
  <si>
    <t>Đổ mực</t>
  </si>
  <si>
    <t>Giấy in</t>
  </si>
  <si>
    <t>Hộp dấu tròn</t>
  </si>
  <si>
    <t>Mực dấu</t>
  </si>
  <si>
    <t>Kẹp màu 15mm</t>
  </si>
  <si>
    <t>Kẹp màu 41mm</t>
  </si>
  <si>
    <t>Giấy nhớ</t>
  </si>
  <si>
    <t>Tập</t>
  </si>
  <si>
    <t>Ghim cài</t>
  </si>
  <si>
    <t>Bìa bóng kính</t>
  </si>
  <si>
    <t>Máy tính casio</t>
  </si>
  <si>
    <t>Chi hội nghị sơ kết, tổng kết và công tác thi đua khen thưởng</t>
  </si>
  <si>
    <t>*</t>
  </si>
  <si>
    <t>Hội nghị sơ kết (0,5 ngày)</t>
  </si>
  <si>
    <t>Tiền chè nước cho đại biểu</t>
  </si>
  <si>
    <t>Típ chữ</t>
  </si>
  <si>
    <t xml:space="preserve">Tài liệu </t>
  </si>
  <si>
    <t>tờ</t>
  </si>
  <si>
    <t>Hội nghị tổng kết (1 ngày)</t>
  </si>
  <si>
    <t>Tiền ăn cho đại biểu không lương</t>
  </si>
  <si>
    <t>quyển</t>
  </si>
  <si>
    <t xml:space="preserve">* </t>
  </si>
  <si>
    <t>Khen thưởng</t>
  </si>
  <si>
    <t>Tập thể</t>
  </si>
  <si>
    <t>Cá nhân</t>
  </si>
  <si>
    <t>Khung + giấy khen</t>
  </si>
  <si>
    <t>Chi phí vật tư phụ vụ công tác phòng cháy</t>
  </si>
  <si>
    <t>Đôi</t>
  </si>
  <si>
    <t>BIỂU CHI TIỀN DVMTR NĂM 2025 CHO BÊN NHẬN HỢP ĐỒNG BẢO VỆ RỪNG</t>
  </si>
  <si>
    <t>Mẫu phụ biểu 01</t>
  </si>
  <si>
    <t>Thôn Bút Dưới - Tân Uyên - Lai Châu</t>
  </si>
  <si>
    <t>Thôn Bút Trên - Tân Uyên - Lai Châu</t>
  </si>
  <si>
    <t>Thôn Chạm Cả - Tân Uyên - Lai Châu</t>
  </si>
  <si>
    <t>Thôn Chom Chăng - Tân Uyên - Lai Châu</t>
  </si>
  <si>
    <t>Thôn Hoàng Liên - Tân Uyên - Lai Châu</t>
  </si>
  <si>
    <t>Thôn Hòa Hợp - Tân Uyên - Lai Châu</t>
  </si>
  <si>
    <t>Thôn Hua Cần - Tân Uyên - Lai Châu</t>
  </si>
  <si>
    <t>Thôn Hua Cưởm 2 - Tân Uyên - Lai Châu</t>
  </si>
  <si>
    <t>Thôn Hua Pầu - Tân Uyên - Lai Châu</t>
  </si>
  <si>
    <t>Thôn Hua Puông - Tân Uyên - Lai Châu</t>
  </si>
  <si>
    <t>Thôn Nà Ban - Tân Uyên - Lai Châu</t>
  </si>
  <si>
    <t>Thôn Nà Hoi - Tân Uyên - Lai Châu</t>
  </si>
  <si>
    <t>Thôn Nà Nọi - Tân Uyên - Lai Châu</t>
  </si>
  <si>
    <t>Thôn Nà Phát - Tân Uyên - Lai Châu</t>
  </si>
  <si>
    <t>Thôn Noong Kim - Tân Uyên - Lai Châu</t>
  </si>
  <si>
    <t>Thôn Pá Ngùa - Tân Uyên - Lai Châu</t>
  </si>
  <si>
    <t>Thôn Pầu Pắt - Tân Uyên - Lai Châu</t>
  </si>
  <si>
    <t>Thôn Phiêng Áng - Tân Uyên - Lai Châu</t>
  </si>
  <si>
    <t>Thôn Phiêng Bay - Tân Uyên - Lai Châu</t>
  </si>
  <si>
    <t>Thôn Phiêng Lúc - Tân Uyên - Lai Châu</t>
  </si>
  <si>
    <t>Thôn Phiêng Phát - Tân Uyên - Lai Châu</t>
  </si>
  <si>
    <t>Thôn Phiêng Phát 1 - Tân Uyên - Lai Châu</t>
  </si>
  <si>
    <t>Thôn Tát Xôm - Tân Uyên - Lai Châu</t>
  </si>
  <si>
    <t>Thôn Tát Xôm 3 - Tân Uyên - Lai Châu</t>
  </si>
  <si>
    <t>Thôn Tạng Đán - Tân Uyên - Lai Châu</t>
  </si>
  <si>
    <t>Thôn Hô Ta - Mường Khoa - Lai Châu</t>
  </si>
  <si>
    <t>Thôn 1 - Tân Uyên - Lai Châu</t>
  </si>
  <si>
    <t xml:space="preserve"> Thôn Bút Dưới- Tân Uyên - Lai Châu</t>
  </si>
  <si>
    <t xml:space="preserve"> - Tài liệu tuyên truyền tại các bản: quyển (25 x 50 quyển * 15.000 đồng quyển)</t>
  </si>
  <si>
    <t xml:space="preserve"> - Tiền nước uống đại biểu dự hội nghị tuyên truyền: (25 thôn x 80 người/thôn * 1 ngày *30.000 đồng/ngày</t>
  </si>
  <si>
    <t xml:space="preserve"> - Tuýp chữ hội nghị 25 bản * 1 lần/1 cái * 500.000 đồng</t>
  </si>
  <si>
    <t>Băng zôn tuyên truyền: 25 thôn: 25 cái * 500.000đ/cái *1 đợt/năm (băng zôn 2 mặt)</t>
  </si>
  <si>
    <t>Tài liệu (200 Quyển x 30.000 đ)</t>
  </si>
  <si>
    <t>Dao phát 25 thôn x 15 cái/thôn + 20 cái BCĐ</t>
  </si>
  <si>
    <t>Đèn pin 25 thôn x 10 cái/thôn + 20 cái BCĐ</t>
  </si>
  <si>
    <t>Giầy 25 thôn x 10 đôi/thôn + 20 đôi BCĐ</t>
  </si>
  <si>
    <t>Bình tông đựng nước 25 thôn x 10 cái/thôn + 20 cái BCĐ</t>
  </si>
  <si>
    <t xml:space="preserve">In sơ đồ </t>
  </si>
  <si>
    <t xml:space="preserve"> -</t>
  </si>
  <si>
    <t xml:space="preserve">               Số tiền bằng chữ: (Năm trăm ba mươi tư triệu hai trăm hai mươi hai nghìn đồng chẵn)</t>
  </si>
  <si>
    <t>(Kèm theo Phương án số: 1202/PA-UBND ngày 15/10/2025 của UBND xã Tân Uyên)</t>
  </si>
  <si>
    <t>(Kèm theo Phương án số 1202/PA-UBND ngày  15/10/2025 của UBND xã Tân Uyên)</t>
  </si>
  <si>
    <t>Chi tiết cho từng nội dung: Hợp Đồng,bàn giao diện tích, nghiệm thu (43 hợp đồng, bàn giao/2 bản) + (43 nghiệm thu/2 bản)*(1 tổ: 6 thành viên)</t>
  </si>
  <si>
    <t>Ghim bấn</t>
  </si>
  <si>
    <t>USB 128 GB</t>
  </si>
  <si>
    <t>Hộ gia đình, Cá nhân</t>
  </si>
  <si>
    <t>Cộng đồng Thôn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</si>
</sst>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_-* #,##0.00\ _₫_-;\-* #,##0.00\ _₫_-;_-* &quot;-&quot;??\ _₫_-;_-@_-"/>
    <numFmt numFmtId="166" formatCode="_-* #,##0\ _₫_-;\-* #,##0\ _₫_-;_-* &quot;-&quot;??\ _₫_-;_-@_-"/>
    <numFmt numFmtId="167" formatCode="#,##0_ ;\-#,##0\ "/>
  </numFmts>
  <fonts count="2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i/>
      <sz val="13"/>
      <color indexed="8"/>
      <name val="Times New Roman"/>
      <family val="1"/>
    </font>
    <font>
      <b/>
      <sz val="14"/>
      <color indexed="8"/>
      <name val="Times New Roman"/>
      <family val="1"/>
    </font>
    <font>
      <i/>
      <sz val="12"/>
      <color indexed="8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  <font>
      <b/>
      <sz val="13"/>
      <color indexed="8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.VnTime"/>
      <family val="2"/>
    </font>
    <font>
      <b/>
      <sz val="12"/>
      <name val="Times New Roman"/>
      <family val="1"/>
    </font>
    <font>
      <sz val="12"/>
      <name val="Times New Roman"/>
      <family val="1"/>
      <charset val="163"/>
    </font>
    <font>
      <b/>
      <i/>
      <sz val="12"/>
      <name val="Times New Roman"/>
      <family val="1"/>
    </font>
    <font>
      <sz val="12"/>
      <name val="Arial"/>
      <family val="2"/>
      <scheme val="minor"/>
    </font>
    <font>
      <b/>
      <sz val="13"/>
      <name val="Times New Roman"/>
      <family val="1"/>
      <scheme val="major"/>
    </font>
    <font>
      <sz val="13"/>
      <color theme="1"/>
      <name val="Times New Roman"/>
      <family val="1"/>
      <scheme val="major"/>
    </font>
    <font>
      <b/>
      <sz val="13"/>
      <name val="Times New Roman"/>
      <family val="1"/>
    </font>
    <font>
      <sz val="13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165" fontId="5" fillId="0" borderId="0" applyFont="0" applyFill="0" applyBorder="0" applyAlignment="0" applyProtection="0"/>
  </cellStyleXfs>
  <cellXfs count="9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5" fillId="0" borderId="0" xfId="3"/>
    <xf numFmtId="0" fontId="10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43" fontId="10" fillId="0" borderId="6" xfId="1" applyFont="1" applyBorder="1" applyAlignment="1">
      <alignment horizontal="center" vertical="center" wrapText="1"/>
    </xf>
    <xf numFmtId="164" fontId="10" fillId="0" borderId="6" xfId="1" applyNumberFormat="1" applyFont="1" applyBorder="1" applyAlignment="1">
      <alignment horizontal="center" vertical="center" wrapText="1"/>
    </xf>
    <xf numFmtId="0" fontId="11" fillId="0" borderId="0" xfId="0" applyFont="1"/>
    <xf numFmtId="0" fontId="12" fillId="0" borderId="6" xfId="0" applyFont="1" applyBorder="1" applyAlignment="1">
      <alignment horizontal="center"/>
    </xf>
    <xf numFmtId="0" fontId="12" fillId="0" borderId="6" xfId="0" applyFont="1" applyBorder="1"/>
    <xf numFmtId="0" fontId="11" fillId="0" borderId="6" xfId="0" applyFont="1" applyBorder="1"/>
    <xf numFmtId="43" fontId="12" fillId="0" borderId="6" xfId="1" applyFont="1" applyBorder="1" applyAlignment="1">
      <alignment horizontal="center"/>
    </xf>
    <xf numFmtId="164" fontId="12" fillId="0" borderId="6" xfId="1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6" xfId="0" applyFont="1" applyBorder="1" applyAlignment="1">
      <alignment horizontal="left"/>
    </xf>
    <xf numFmtId="43" fontId="11" fillId="0" borderId="6" xfId="1" applyFont="1" applyBorder="1" applyAlignment="1"/>
    <xf numFmtId="43" fontId="11" fillId="0" borderId="6" xfId="1" applyFont="1" applyBorder="1" applyAlignment="1">
      <alignment horizontal="center"/>
    </xf>
    <xf numFmtId="164" fontId="11" fillId="0" borderId="6" xfId="1" applyNumberFormat="1" applyFont="1" applyBorder="1" applyAlignment="1">
      <alignment horizontal="center"/>
    </xf>
    <xf numFmtId="164" fontId="11" fillId="0" borderId="6" xfId="0" applyNumberFormat="1" applyFont="1" applyBorder="1" applyAlignment="1">
      <alignment horizontal="center"/>
    </xf>
    <xf numFmtId="0" fontId="12" fillId="0" borderId="6" xfId="0" applyFont="1" applyBorder="1" applyAlignment="1">
      <alignment horizontal="left"/>
    </xf>
    <xf numFmtId="0" fontId="13" fillId="0" borderId="6" xfId="0" applyFont="1" applyBorder="1" applyAlignment="1">
      <alignment horizontal="left"/>
    </xf>
    <xf numFmtId="43" fontId="12" fillId="0" borderId="6" xfId="1" applyFont="1" applyBorder="1" applyAlignment="1"/>
    <xf numFmtId="0" fontId="11" fillId="0" borderId="6" xfId="0" applyFont="1" applyBorder="1" applyAlignment="1">
      <alignment wrapText="1"/>
    </xf>
    <xf numFmtId="3" fontId="5" fillId="2" borderId="6" xfId="3" applyNumberFormat="1" applyFill="1" applyBorder="1" applyAlignment="1">
      <alignment horizontal="center" vertical="center" wrapText="1"/>
    </xf>
    <xf numFmtId="0" fontId="14" fillId="2" borderId="6" xfId="3" applyFont="1" applyFill="1" applyBorder="1" applyAlignment="1">
      <alignment horizontal="center" vertical="center"/>
    </xf>
    <xf numFmtId="0" fontId="14" fillId="2" borderId="6" xfId="3" applyFont="1" applyFill="1" applyBorder="1" applyAlignment="1">
      <alignment horizontal="center" vertical="center" wrapText="1"/>
    </xf>
    <xf numFmtId="4" fontId="14" fillId="2" borderId="6" xfId="3" applyNumberFormat="1" applyFont="1" applyFill="1" applyBorder="1" applyAlignment="1">
      <alignment horizontal="center" vertical="center" wrapText="1"/>
    </xf>
    <xf numFmtId="3" fontId="14" fillId="2" borderId="6" xfId="3" applyNumberFormat="1" applyFont="1" applyFill="1" applyBorder="1" applyAlignment="1">
      <alignment horizontal="right" vertical="center" wrapText="1"/>
    </xf>
    <xf numFmtId="166" fontId="14" fillId="2" borderId="6" xfId="4" applyNumberFormat="1" applyFont="1" applyFill="1" applyBorder="1" applyAlignment="1">
      <alignment horizontal="center" vertical="center"/>
    </xf>
    <xf numFmtId="3" fontId="14" fillId="2" borderId="6" xfId="4" applyNumberFormat="1" applyFont="1" applyFill="1" applyBorder="1" applyAlignment="1">
      <alignment horizontal="right" vertical="center"/>
    </xf>
    <xf numFmtId="0" fontId="5" fillId="2" borderId="6" xfId="3" quotePrefix="1" applyFill="1" applyBorder="1" applyAlignment="1">
      <alignment horizontal="center" vertical="center"/>
    </xf>
    <xf numFmtId="0" fontId="5" fillId="2" borderId="6" xfId="3" applyFill="1" applyBorder="1" applyAlignment="1">
      <alignment horizontal="left" vertical="center"/>
    </xf>
    <xf numFmtId="0" fontId="5" fillId="2" borderId="6" xfId="3" applyFill="1" applyBorder="1" applyAlignment="1">
      <alignment horizontal="center" vertical="center"/>
    </xf>
    <xf numFmtId="166" fontId="5" fillId="2" borderId="6" xfId="4" applyNumberFormat="1" applyFont="1" applyFill="1" applyBorder="1" applyAlignment="1">
      <alignment horizontal="center" vertical="center"/>
    </xf>
    <xf numFmtId="3" fontId="5" fillId="2" borderId="6" xfId="4" applyNumberFormat="1" applyFont="1" applyFill="1" applyBorder="1" applyAlignment="1">
      <alignment horizontal="right" vertical="center"/>
    </xf>
    <xf numFmtId="166" fontId="14" fillId="2" borderId="6" xfId="4" applyNumberFormat="1" applyFont="1" applyFill="1" applyBorder="1" applyAlignment="1">
      <alignment horizontal="center" vertical="center" wrapText="1"/>
    </xf>
    <xf numFmtId="3" fontId="14" fillId="2" borderId="6" xfId="4" applyNumberFormat="1" applyFont="1" applyFill="1" applyBorder="1" applyAlignment="1">
      <alignment horizontal="right" vertical="center" wrapText="1"/>
    </xf>
    <xf numFmtId="0" fontId="5" fillId="2" borderId="6" xfId="3" applyFill="1" applyBorder="1" applyAlignment="1">
      <alignment horizontal="center" vertical="center" wrapText="1"/>
    </xf>
    <xf numFmtId="166" fontId="5" fillId="2" borderId="6" xfId="4" applyNumberFormat="1" applyFont="1" applyFill="1" applyBorder="1" applyAlignment="1">
      <alignment horizontal="center" vertical="center" wrapText="1"/>
    </xf>
    <xf numFmtId="3" fontId="5" fillId="2" borderId="6" xfId="4" applyNumberFormat="1" applyFont="1" applyFill="1" applyBorder="1" applyAlignment="1">
      <alignment horizontal="right" vertical="center" wrapText="1"/>
    </xf>
    <xf numFmtId="0" fontId="15" fillId="2" borderId="6" xfId="3" applyFont="1" applyFill="1" applyBorder="1" applyAlignment="1">
      <alignment horizontal="center" vertical="center" wrapText="1"/>
    </xf>
    <xf numFmtId="0" fontId="14" fillId="2" borderId="6" xfId="3" quotePrefix="1" applyFont="1" applyFill="1" applyBorder="1" applyAlignment="1">
      <alignment horizontal="center" vertical="center"/>
    </xf>
    <xf numFmtId="0" fontId="14" fillId="2" borderId="6" xfId="3" applyFont="1" applyFill="1" applyBorder="1" applyAlignment="1">
      <alignment horizontal="left" vertical="center"/>
    </xf>
    <xf numFmtId="0" fontId="16" fillId="2" borderId="6" xfId="3" applyFont="1" applyFill="1" applyBorder="1" applyAlignment="1">
      <alignment horizontal="center" vertical="center"/>
    </xf>
    <xf numFmtId="0" fontId="16" fillId="2" borderId="6" xfId="3" applyFont="1" applyFill="1" applyBorder="1" applyAlignment="1">
      <alignment horizontal="left" vertical="center"/>
    </xf>
    <xf numFmtId="0" fontId="5" fillId="2" borderId="6" xfId="3" applyFill="1" applyBorder="1" applyAlignment="1">
      <alignment horizontal="left" vertical="center" wrapText="1"/>
    </xf>
    <xf numFmtId="166" fontId="5" fillId="2" borderId="6" xfId="1" applyNumberFormat="1" applyFont="1" applyFill="1" applyBorder="1" applyAlignment="1">
      <alignment horizontal="center" vertical="center"/>
    </xf>
    <xf numFmtId="0" fontId="14" fillId="2" borderId="6" xfId="3" applyFont="1" applyFill="1" applyBorder="1" applyAlignment="1">
      <alignment horizontal="left" vertical="center" wrapText="1"/>
    </xf>
    <xf numFmtId="0" fontId="17" fillId="2" borderId="0" xfId="0" applyFont="1" applyFill="1"/>
    <xf numFmtId="3" fontId="5" fillId="2" borderId="6" xfId="3" applyNumberFormat="1" applyFill="1" applyBorder="1" applyAlignment="1">
      <alignment horizontal="center" vertical="center"/>
    </xf>
    <xf numFmtId="167" fontId="14" fillId="2" borderId="6" xfId="4" applyNumberFormat="1" applyFont="1" applyFill="1" applyBorder="1" applyAlignment="1">
      <alignment horizontal="center" vertical="center"/>
    </xf>
    <xf numFmtId="0" fontId="16" fillId="2" borderId="6" xfId="3" applyFont="1" applyFill="1" applyBorder="1" applyAlignment="1">
      <alignment horizontal="left" vertical="center" wrapText="1"/>
    </xf>
    <xf numFmtId="49" fontId="5" fillId="2" borderId="6" xfId="3" applyNumberFormat="1" applyFill="1" applyBorder="1" applyAlignment="1">
      <alignment horizontal="left" vertical="center" wrapText="1"/>
    </xf>
    <xf numFmtId="3" fontId="16" fillId="2" borderId="6" xfId="4" applyNumberFormat="1" applyFont="1" applyFill="1" applyBorder="1" applyAlignment="1">
      <alignment horizontal="right" vertical="center"/>
    </xf>
    <xf numFmtId="49" fontId="16" fillId="2" borderId="6" xfId="3" applyNumberFormat="1" applyFont="1" applyFill="1" applyBorder="1" applyAlignment="1">
      <alignment horizontal="left" vertical="center" wrapText="1"/>
    </xf>
    <xf numFmtId="49" fontId="14" fillId="2" borderId="6" xfId="3" applyNumberFormat="1" applyFont="1" applyFill="1" applyBorder="1" applyAlignment="1">
      <alignment horizontal="left" vertical="center" wrapText="1"/>
    </xf>
    <xf numFmtId="0" fontId="19" fillId="0" borderId="0" xfId="0" applyFont="1"/>
    <xf numFmtId="3" fontId="20" fillId="0" borderId="6" xfId="4" applyNumberFormat="1" applyFont="1" applyBorder="1" applyAlignment="1">
      <alignment horizontal="right" vertical="center" wrapText="1"/>
    </xf>
    <xf numFmtId="0" fontId="20" fillId="0" borderId="6" xfId="3" applyFont="1" applyBorder="1" applyAlignment="1">
      <alignment horizontal="center" vertical="center" wrapText="1"/>
    </xf>
    <xf numFmtId="0" fontId="20" fillId="0" borderId="9" xfId="3" applyFont="1" applyBorder="1" applyAlignment="1">
      <alignment horizontal="center" vertical="center" wrapText="1"/>
    </xf>
    <xf numFmtId="166" fontId="20" fillId="0" borderId="6" xfId="4" applyNumberFormat="1" applyFont="1" applyBorder="1" applyAlignment="1">
      <alignment horizontal="center" vertical="center" wrapText="1"/>
    </xf>
    <xf numFmtId="0" fontId="20" fillId="0" borderId="6" xfId="3" applyFont="1" applyBorder="1" applyAlignment="1">
      <alignment horizontal="center" vertical="center"/>
    </xf>
    <xf numFmtId="0" fontId="21" fillId="0" borderId="0" xfId="0" applyFont="1"/>
    <xf numFmtId="0" fontId="16" fillId="2" borderId="14" xfId="3" applyFont="1" applyFill="1" applyBorder="1" applyAlignment="1">
      <alignment horizontal="left" vertical="center"/>
    </xf>
    <xf numFmtId="0" fontId="20" fillId="0" borderId="12" xfId="3" applyFont="1" applyBorder="1" applyAlignment="1">
      <alignment horizontal="center" vertical="center"/>
    </xf>
    <xf numFmtId="0" fontId="20" fillId="0" borderId="13" xfId="3" applyFont="1" applyBorder="1" applyAlignment="1">
      <alignment horizontal="center" vertical="center"/>
    </xf>
    <xf numFmtId="0" fontId="9" fillId="0" borderId="0" xfId="3" applyFont="1" applyAlignment="1">
      <alignment horizontal="right" vertical="center" wrapText="1"/>
    </xf>
    <xf numFmtId="0" fontId="7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8" fillId="0" borderId="6" xfId="3" applyFont="1" applyBorder="1" applyAlignment="1">
      <alignment horizontal="center" vertical="center"/>
    </xf>
    <xf numFmtId="0" fontId="18" fillId="0" borderId="6" xfId="3" applyFont="1" applyBorder="1" applyAlignment="1">
      <alignment horizontal="center" vertical="center" wrapText="1"/>
    </xf>
    <xf numFmtId="0" fontId="18" fillId="0" borderId="10" xfId="3" applyFont="1" applyBorder="1" applyAlignment="1">
      <alignment horizontal="center" vertical="center" wrapText="1"/>
    </xf>
    <xf numFmtId="0" fontId="18" fillId="0" borderId="11" xfId="3" applyFont="1" applyBorder="1" applyAlignment="1">
      <alignment horizontal="center" vertical="center" wrapText="1"/>
    </xf>
    <xf numFmtId="0" fontId="18" fillId="0" borderId="9" xfId="3" applyFont="1" applyBorder="1" applyAlignment="1">
      <alignment horizontal="center" vertical="center" wrapText="1"/>
    </xf>
    <xf numFmtId="166" fontId="18" fillId="0" borderId="6" xfId="4" applyNumberFormat="1" applyFont="1" applyBorder="1" applyAlignment="1">
      <alignment horizontal="center" vertical="center" wrapText="1"/>
    </xf>
    <xf numFmtId="166" fontId="18" fillId="0" borderId="10" xfId="4" applyNumberFormat="1" applyFont="1" applyBorder="1" applyAlignment="1">
      <alignment horizontal="center" vertical="center" wrapText="1"/>
    </xf>
    <xf numFmtId="166" fontId="18" fillId="0" borderId="11" xfId="4" applyNumberFormat="1" applyFont="1" applyBorder="1" applyAlignment="1">
      <alignment horizontal="center" vertical="center" wrapText="1"/>
    </xf>
    <xf numFmtId="166" fontId="18" fillId="0" borderId="9" xfId="4" applyNumberFormat="1" applyFont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 wrapText="1"/>
    </xf>
    <xf numFmtId="43" fontId="3" fillId="0" borderId="8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6" xfId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164" fontId="3" fillId="0" borderId="6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5">
    <cellStyle name="Comma" xfId="1" builtinId="3"/>
    <cellStyle name="Comma 6" xfId="4" xr:uid="{00000000-0005-0000-0000-000001000000}"/>
    <cellStyle name="Normal" xfId="0" builtinId="0"/>
    <cellStyle name="Normal 6" xfId="3" xr:uid="{00000000-0005-0000-0000-000003000000}"/>
    <cellStyle name="Normal 7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topLeftCell="A4" workbookViewId="0">
      <selection activeCell="B43" sqref="B43"/>
    </sheetView>
  </sheetViews>
  <sheetFormatPr defaultRowHeight="14.25" x14ac:dyDescent="0.2"/>
  <cols>
    <col min="2" max="2" width="60" customWidth="1"/>
    <col min="4" max="4" width="11" customWidth="1"/>
    <col min="5" max="5" width="13.375" customWidth="1"/>
    <col min="6" max="6" width="15.125" customWidth="1"/>
    <col min="7" max="7" width="8.75" customWidth="1"/>
  </cols>
  <sheetData>
    <row r="1" spans="1:7" ht="25.15" customHeight="1" x14ac:dyDescent="0.2">
      <c r="A1" s="69" t="s">
        <v>124</v>
      </c>
      <c r="B1" s="69"/>
      <c r="C1" s="69"/>
      <c r="D1" s="69"/>
      <c r="E1" s="69"/>
      <c r="F1" s="69"/>
      <c r="G1" s="69"/>
    </row>
    <row r="2" spans="1:7" ht="18.75" x14ac:dyDescent="0.2">
      <c r="A2" s="70" t="s">
        <v>57</v>
      </c>
      <c r="B2" s="70"/>
      <c r="C2" s="70"/>
      <c r="D2" s="70"/>
      <c r="E2" s="70"/>
      <c r="F2" s="70"/>
      <c r="G2" s="70"/>
    </row>
    <row r="3" spans="1:7" ht="25.9" customHeight="1" x14ac:dyDescent="0.2">
      <c r="A3" s="71" t="s">
        <v>166</v>
      </c>
      <c r="B3" s="71"/>
      <c r="C3" s="71"/>
      <c r="D3" s="71"/>
      <c r="E3" s="71"/>
      <c r="F3" s="71"/>
      <c r="G3" s="71"/>
    </row>
    <row r="4" spans="1:7" ht="22.15" customHeight="1" x14ac:dyDescent="0.25">
      <c r="A4" s="5"/>
      <c r="B4" s="5"/>
      <c r="C4" s="5"/>
      <c r="D4" s="5"/>
      <c r="E4" s="5"/>
      <c r="F4" s="5"/>
      <c r="G4" s="5"/>
    </row>
    <row r="5" spans="1:7" s="59" customFormat="1" ht="14.45" customHeight="1" x14ac:dyDescent="0.25">
      <c r="A5" s="72" t="s">
        <v>1</v>
      </c>
      <c r="B5" s="73" t="s">
        <v>58</v>
      </c>
      <c r="C5" s="73" t="s">
        <v>59</v>
      </c>
      <c r="D5" s="74" t="s">
        <v>60</v>
      </c>
      <c r="E5" s="77" t="s">
        <v>61</v>
      </c>
      <c r="F5" s="78" t="s">
        <v>62</v>
      </c>
      <c r="G5" s="73" t="s">
        <v>8</v>
      </c>
    </row>
    <row r="6" spans="1:7" s="59" customFormat="1" ht="14.45" customHeight="1" x14ac:dyDescent="0.25">
      <c r="A6" s="72"/>
      <c r="B6" s="72"/>
      <c r="C6" s="73"/>
      <c r="D6" s="75"/>
      <c r="E6" s="77"/>
      <c r="F6" s="79"/>
      <c r="G6" s="72"/>
    </row>
    <row r="7" spans="1:7" s="59" customFormat="1" ht="14.45" customHeight="1" x14ac:dyDescent="0.25">
      <c r="A7" s="72"/>
      <c r="B7" s="72"/>
      <c r="C7" s="73"/>
      <c r="D7" s="76"/>
      <c r="E7" s="77"/>
      <c r="F7" s="80"/>
      <c r="G7" s="72"/>
    </row>
    <row r="8" spans="1:7" s="65" customFormat="1" ht="24" customHeight="1" x14ac:dyDescent="0.25">
      <c r="A8" s="67" t="s">
        <v>56</v>
      </c>
      <c r="B8" s="68"/>
      <c r="C8" s="61"/>
      <c r="D8" s="62"/>
      <c r="E8" s="63"/>
      <c r="F8" s="60">
        <f>F9+F12+F14+F16+F22+F44+F58</f>
        <v>534222000</v>
      </c>
      <c r="G8" s="64"/>
    </row>
    <row r="9" spans="1:7" s="51" customFormat="1" ht="21.6" customHeight="1" x14ac:dyDescent="0.2">
      <c r="A9" s="27">
        <v>1</v>
      </c>
      <c r="B9" s="45" t="s">
        <v>63</v>
      </c>
      <c r="C9" s="27"/>
      <c r="D9" s="28"/>
      <c r="E9" s="38"/>
      <c r="F9" s="39">
        <f>F10+F11</f>
        <v>47232000</v>
      </c>
      <c r="G9" s="27"/>
    </row>
    <row r="10" spans="1:7" s="51" customFormat="1" ht="21.6" customHeight="1" x14ac:dyDescent="0.2">
      <c r="A10" s="33" t="s">
        <v>64</v>
      </c>
      <c r="B10" s="48" t="s">
        <v>65</v>
      </c>
      <c r="C10" s="35" t="s">
        <v>66</v>
      </c>
      <c r="D10" s="40">
        <v>24</v>
      </c>
      <c r="E10" s="41">
        <v>1000000</v>
      </c>
      <c r="F10" s="42">
        <f>D10*E10</f>
        <v>24000000</v>
      </c>
      <c r="G10" s="43"/>
    </row>
    <row r="11" spans="1:7" s="51" customFormat="1" ht="67.150000000000006" customHeight="1" x14ac:dyDescent="0.2">
      <c r="A11" s="33" t="s">
        <v>67</v>
      </c>
      <c r="B11" s="48" t="s">
        <v>68</v>
      </c>
      <c r="C11" s="35" t="s">
        <v>69</v>
      </c>
      <c r="D11" s="26">
        <v>1056</v>
      </c>
      <c r="E11" s="41">
        <v>22000</v>
      </c>
      <c r="F11" s="42">
        <f>D11*E11</f>
        <v>23232000</v>
      </c>
      <c r="G11" s="43"/>
    </row>
    <row r="12" spans="1:7" s="51" customFormat="1" ht="24" customHeight="1" x14ac:dyDescent="0.2">
      <c r="A12" s="27">
        <v>2</v>
      </c>
      <c r="B12" s="50" t="s">
        <v>70</v>
      </c>
      <c r="C12" s="28"/>
      <c r="D12" s="26">
        <v>160</v>
      </c>
      <c r="E12" s="29"/>
      <c r="F12" s="30">
        <f>F13</f>
        <v>25800000</v>
      </c>
      <c r="G12" s="27"/>
    </row>
    <row r="13" spans="1:7" s="51" customFormat="1" ht="31.5" x14ac:dyDescent="0.2">
      <c r="A13" s="33" t="s">
        <v>64</v>
      </c>
      <c r="B13" s="48" t="s">
        <v>167</v>
      </c>
      <c r="C13" s="35" t="s">
        <v>71</v>
      </c>
      <c r="D13" s="52">
        <v>258</v>
      </c>
      <c r="E13" s="41">
        <v>100000</v>
      </c>
      <c r="F13" s="42">
        <f>D13*E13</f>
        <v>25800000</v>
      </c>
      <c r="G13" s="40"/>
    </row>
    <row r="14" spans="1:7" s="51" customFormat="1" ht="19.899999999999999" customHeight="1" x14ac:dyDescent="0.2">
      <c r="A14" s="27">
        <v>3</v>
      </c>
      <c r="B14" s="45" t="s">
        <v>72</v>
      </c>
      <c r="C14" s="27"/>
      <c r="D14" s="27"/>
      <c r="E14" s="31"/>
      <c r="F14" s="32">
        <f>F15</f>
        <v>108000000</v>
      </c>
      <c r="G14" s="27"/>
    </row>
    <row r="15" spans="1:7" s="51" customFormat="1" ht="19.899999999999999" customHeight="1" x14ac:dyDescent="0.2">
      <c r="A15" s="33" t="s">
        <v>64</v>
      </c>
      <c r="B15" s="34" t="s">
        <v>73</v>
      </c>
      <c r="C15" s="35" t="s">
        <v>74</v>
      </c>
      <c r="D15" s="35">
        <v>1080</v>
      </c>
      <c r="E15" s="36">
        <v>100000</v>
      </c>
      <c r="F15" s="37">
        <f>D15*E15</f>
        <v>108000000</v>
      </c>
      <c r="G15" s="35"/>
    </row>
    <row r="16" spans="1:7" s="51" customFormat="1" ht="19.899999999999999" customHeight="1" x14ac:dyDescent="0.2">
      <c r="A16" s="44">
        <v>4</v>
      </c>
      <c r="B16" s="45" t="s">
        <v>75</v>
      </c>
      <c r="C16" s="35"/>
      <c r="D16" s="35"/>
      <c r="E16" s="36"/>
      <c r="F16" s="32">
        <f>F17+F21</f>
        <v>103750000</v>
      </c>
      <c r="G16" s="35"/>
    </row>
    <row r="17" spans="1:7" s="51" customFormat="1" ht="19.899999999999999" customHeight="1" x14ac:dyDescent="0.2">
      <c r="A17" s="46" t="s">
        <v>76</v>
      </c>
      <c r="B17" s="47" t="s">
        <v>77</v>
      </c>
      <c r="C17" s="35"/>
      <c r="D17" s="35"/>
      <c r="E17" s="36"/>
      <c r="F17" s="32">
        <f>SUM(F18:F20)</f>
        <v>91250000</v>
      </c>
      <c r="G17" s="35"/>
    </row>
    <row r="18" spans="1:7" s="51" customFormat="1" ht="31.5" x14ac:dyDescent="0.2">
      <c r="A18" s="33"/>
      <c r="B18" s="48" t="s">
        <v>153</v>
      </c>
      <c r="C18" s="35" t="s">
        <v>78</v>
      </c>
      <c r="D18" s="49">
        <f>25*50</f>
        <v>1250</v>
      </c>
      <c r="E18" s="36">
        <v>15000</v>
      </c>
      <c r="F18" s="37">
        <f>D18*E18</f>
        <v>18750000</v>
      </c>
      <c r="G18" s="35"/>
    </row>
    <row r="19" spans="1:7" s="51" customFormat="1" ht="31.5" x14ac:dyDescent="0.2">
      <c r="A19" s="33"/>
      <c r="B19" s="48" t="s">
        <v>154</v>
      </c>
      <c r="C19" s="35" t="s">
        <v>79</v>
      </c>
      <c r="D19" s="49">
        <f>25*80</f>
        <v>2000</v>
      </c>
      <c r="E19" s="36">
        <v>30000</v>
      </c>
      <c r="F19" s="37">
        <f>D19*E19</f>
        <v>60000000</v>
      </c>
      <c r="G19" s="35"/>
    </row>
    <row r="20" spans="1:7" s="51" customFormat="1" ht="23.45" customHeight="1" x14ac:dyDescent="0.2">
      <c r="A20" s="35"/>
      <c r="B20" s="48" t="s">
        <v>155</v>
      </c>
      <c r="C20" s="35" t="s">
        <v>80</v>
      </c>
      <c r="D20" s="49">
        <v>25</v>
      </c>
      <c r="E20" s="36">
        <v>500000</v>
      </c>
      <c r="F20" s="37">
        <f>D20*E20</f>
        <v>12500000</v>
      </c>
      <c r="G20" s="35"/>
    </row>
    <row r="21" spans="1:7" s="51" customFormat="1" ht="31.5" x14ac:dyDescent="0.2">
      <c r="A21" s="27" t="s">
        <v>81</v>
      </c>
      <c r="B21" s="50" t="s">
        <v>156</v>
      </c>
      <c r="C21" s="27" t="s">
        <v>80</v>
      </c>
      <c r="D21" s="53">
        <v>25</v>
      </c>
      <c r="E21" s="31">
        <v>500000</v>
      </c>
      <c r="F21" s="32">
        <f>D21*E21</f>
        <v>12500000</v>
      </c>
      <c r="G21" s="27"/>
    </row>
    <row r="22" spans="1:7" s="51" customFormat="1" ht="22.15" customHeight="1" x14ac:dyDescent="0.2">
      <c r="A22" s="44">
        <v>5</v>
      </c>
      <c r="B22" s="45" t="s">
        <v>82</v>
      </c>
      <c r="C22" s="27"/>
      <c r="D22" s="27"/>
      <c r="E22" s="31"/>
      <c r="F22" s="32">
        <f>F23</f>
        <v>21240000</v>
      </c>
      <c r="G22" s="27"/>
    </row>
    <row r="23" spans="1:7" s="51" customFormat="1" ht="22.15" customHeight="1" x14ac:dyDescent="0.2">
      <c r="A23" s="27" t="s">
        <v>107</v>
      </c>
      <c r="B23" s="45" t="s">
        <v>83</v>
      </c>
      <c r="C23" s="27"/>
      <c r="D23" s="27"/>
      <c r="E23" s="31"/>
      <c r="F23" s="32">
        <f>SUM(F24:F43)</f>
        <v>21240000</v>
      </c>
      <c r="G23" s="27"/>
    </row>
    <row r="24" spans="1:7" s="51" customFormat="1" ht="22.15" customHeight="1" x14ac:dyDescent="0.2">
      <c r="A24" s="33" t="s">
        <v>67</v>
      </c>
      <c r="B24" s="34" t="s">
        <v>84</v>
      </c>
      <c r="C24" s="35" t="s">
        <v>78</v>
      </c>
      <c r="D24" s="35">
        <v>44</v>
      </c>
      <c r="E24" s="36">
        <v>70000</v>
      </c>
      <c r="F24" s="37">
        <f>D24*E24</f>
        <v>3080000</v>
      </c>
      <c r="G24" s="35"/>
    </row>
    <row r="25" spans="1:7" s="51" customFormat="1" ht="22.15" customHeight="1" x14ac:dyDescent="0.2">
      <c r="A25" s="33" t="s">
        <v>163</v>
      </c>
      <c r="B25" s="34" t="s">
        <v>85</v>
      </c>
      <c r="C25" s="35" t="s">
        <v>86</v>
      </c>
      <c r="D25" s="35">
        <v>2</v>
      </c>
      <c r="E25" s="36">
        <v>600000</v>
      </c>
      <c r="F25" s="37">
        <f t="shared" ref="F25:F43" si="0">D25*E25</f>
        <v>1200000</v>
      </c>
      <c r="G25" s="35"/>
    </row>
    <row r="26" spans="1:7" s="51" customFormat="1" ht="22.15" customHeight="1" x14ac:dyDescent="0.2">
      <c r="A26" s="33" t="s">
        <v>67</v>
      </c>
      <c r="B26" s="34" t="s">
        <v>87</v>
      </c>
      <c r="C26" s="35" t="s">
        <v>80</v>
      </c>
      <c r="D26" s="35">
        <v>44</v>
      </c>
      <c r="E26" s="36">
        <v>15000</v>
      </c>
      <c r="F26" s="37">
        <f t="shared" si="0"/>
        <v>660000</v>
      </c>
      <c r="G26" s="35"/>
    </row>
    <row r="27" spans="1:7" s="51" customFormat="1" ht="22.15" customHeight="1" x14ac:dyDescent="0.2">
      <c r="A27" s="33" t="s">
        <v>163</v>
      </c>
      <c r="B27" s="34" t="s">
        <v>88</v>
      </c>
      <c r="C27" s="35" t="s">
        <v>89</v>
      </c>
      <c r="D27" s="35">
        <v>10</v>
      </c>
      <c r="E27" s="36">
        <v>95000</v>
      </c>
      <c r="F27" s="37">
        <f t="shared" si="0"/>
        <v>950000</v>
      </c>
      <c r="G27" s="35"/>
    </row>
    <row r="28" spans="1:7" s="51" customFormat="1" ht="22.15" customHeight="1" x14ac:dyDescent="0.2">
      <c r="A28" s="33" t="s">
        <v>67</v>
      </c>
      <c r="B28" s="34" t="s">
        <v>90</v>
      </c>
      <c r="C28" s="35" t="s">
        <v>80</v>
      </c>
      <c r="D28" s="35">
        <v>20</v>
      </c>
      <c r="E28" s="36">
        <v>15000</v>
      </c>
      <c r="F28" s="37">
        <f t="shared" si="0"/>
        <v>300000</v>
      </c>
      <c r="G28" s="35"/>
    </row>
    <row r="29" spans="1:7" s="51" customFormat="1" ht="22.15" customHeight="1" x14ac:dyDescent="0.2">
      <c r="A29" s="33" t="s">
        <v>163</v>
      </c>
      <c r="B29" s="34" t="s">
        <v>91</v>
      </c>
      <c r="C29" s="35" t="s">
        <v>92</v>
      </c>
      <c r="D29" s="35">
        <v>10</v>
      </c>
      <c r="E29" s="36">
        <v>300000</v>
      </c>
      <c r="F29" s="37">
        <f t="shared" si="0"/>
        <v>3000000</v>
      </c>
      <c r="G29" s="35"/>
    </row>
    <row r="30" spans="1:7" s="51" customFormat="1" ht="22.15" customHeight="1" x14ac:dyDescent="0.2">
      <c r="A30" s="33" t="s">
        <v>67</v>
      </c>
      <c r="B30" s="34" t="s">
        <v>93</v>
      </c>
      <c r="C30" s="35" t="s">
        <v>94</v>
      </c>
      <c r="D30" s="35">
        <v>2</v>
      </c>
      <c r="E30" s="36">
        <v>100000</v>
      </c>
      <c r="F30" s="37">
        <f>D30*E30</f>
        <v>200000</v>
      </c>
      <c r="G30" s="35"/>
    </row>
    <row r="31" spans="1:7" s="51" customFormat="1" ht="22.15" customHeight="1" x14ac:dyDescent="0.2">
      <c r="A31" s="33" t="s">
        <v>163</v>
      </c>
      <c r="B31" s="34" t="s">
        <v>95</v>
      </c>
      <c r="C31" s="35" t="s">
        <v>86</v>
      </c>
      <c r="D31" s="35">
        <v>10</v>
      </c>
      <c r="E31" s="36">
        <v>160000</v>
      </c>
      <c r="F31" s="37">
        <f t="shared" si="0"/>
        <v>1600000</v>
      </c>
      <c r="G31" s="35"/>
    </row>
    <row r="32" spans="1:7" s="51" customFormat="1" ht="22.15" customHeight="1" x14ac:dyDescent="0.2">
      <c r="A32" s="33" t="s">
        <v>67</v>
      </c>
      <c r="B32" s="34" t="s">
        <v>96</v>
      </c>
      <c r="C32" s="35" t="s">
        <v>94</v>
      </c>
      <c r="D32" s="35">
        <v>25</v>
      </c>
      <c r="E32" s="36">
        <v>95000</v>
      </c>
      <c r="F32" s="37">
        <f t="shared" si="0"/>
        <v>2375000</v>
      </c>
      <c r="G32" s="35"/>
    </row>
    <row r="33" spans="1:7" s="51" customFormat="1" ht="22.15" customHeight="1" x14ac:dyDescent="0.2">
      <c r="A33" s="33" t="s">
        <v>163</v>
      </c>
      <c r="B33" s="34" t="s">
        <v>97</v>
      </c>
      <c r="C33" s="35" t="s">
        <v>86</v>
      </c>
      <c r="D33" s="35">
        <v>24</v>
      </c>
      <c r="E33" s="36">
        <v>50000</v>
      </c>
      <c r="F33" s="37">
        <f t="shared" si="0"/>
        <v>1200000</v>
      </c>
      <c r="G33" s="35"/>
    </row>
    <row r="34" spans="1:7" s="51" customFormat="1" ht="22.15" customHeight="1" x14ac:dyDescent="0.2">
      <c r="A34" s="33" t="s">
        <v>67</v>
      </c>
      <c r="B34" s="34" t="s">
        <v>98</v>
      </c>
      <c r="C34" s="35" t="s">
        <v>86</v>
      </c>
      <c r="D34" s="35">
        <v>24</v>
      </c>
      <c r="E34" s="36">
        <v>50000</v>
      </c>
      <c r="F34" s="37">
        <f t="shared" si="0"/>
        <v>1200000</v>
      </c>
      <c r="G34" s="35"/>
    </row>
    <row r="35" spans="1:7" s="51" customFormat="1" ht="22.15" customHeight="1" x14ac:dyDescent="0.2">
      <c r="A35" s="33" t="s">
        <v>163</v>
      </c>
      <c r="B35" s="34" t="s">
        <v>99</v>
      </c>
      <c r="C35" s="35" t="s">
        <v>86</v>
      </c>
      <c r="D35" s="35">
        <v>10</v>
      </c>
      <c r="E35" s="36">
        <v>75000</v>
      </c>
      <c r="F35" s="37">
        <f>D35*E35</f>
        <v>750000</v>
      </c>
      <c r="G35" s="35"/>
    </row>
    <row r="36" spans="1:7" s="51" customFormat="1" ht="22.15" customHeight="1" x14ac:dyDescent="0.2">
      <c r="A36" s="33" t="s">
        <v>67</v>
      </c>
      <c r="B36" s="34" t="s">
        <v>100</v>
      </c>
      <c r="C36" s="35" t="s">
        <v>86</v>
      </c>
      <c r="D36" s="35">
        <v>10</v>
      </c>
      <c r="E36" s="36">
        <v>75000</v>
      </c>
      <c r="F36" s="37">
        <f>D36*E36</f>
        <v>750000</v>
      </c>
      <c r="G36" s="35"/>
    </row>
    <row r="37" spans="1:7" s="51" customFormat="1" ht="22.15" customHeight="1" x14ac:dyDescent="0.2">
      <c r="A37" s="33" t="s">
        <v>163</v>
      </c>
      <c r="B37" s="34" t="s">
        <v>168</v>
      </c>
      <c r="C37" s="35" t="s">
        <v>80</v>
      </c>
      <c r="D37" s="35">
        <v>3</v>
      </c>
      <c r="E37" s="36">
        <v>25000</v>
      </c>
      <c r="F37" s="37">
        <f>D37*E37</f>
        <v>75000</v>
      </c>
      <c r="G37" s="35"/>
    </row>
    <row r="38" spans="1:7" s="51" customFormat="1" ht="22.15" customHeight="1" x14ac:dyDescent="0.2">
      <c r="A38" s="33" t="s">
        <v>67</v>
      </c>
      <c r="B38" s="34" t="s">
        <v>101</v>
      </c>
      <c r="C38" s="35" t="s">
        <v>102</v>
      </c>
      <c r="D38" s="35">
        <v>10</v>
      </c>
      <c r="E38" s="36">
        <v>15000</v>
      </c>
      <c r="F38" s="37">
        <f>D38*E38</f>
        <v>150000</v>
      </c>
      <c r="G38" s="35"/>
    </row>
    <row r="39" spans="1:7" s="51" customFormat="1" ht="22.15" customHeight="1" x14ac:dyDescent="0.2">
      <c r="A39" s="33" t="s">
        <v>163</v>
      </c>
      <c r="B39" s="34" t="s">
        <v>103</v>
      </c>
      <c r="C39" s="35" t="s">
        <v>86</v>
      </c>
      <c r="D39" s="35">
        <v>30</v>
      </c>
      <c r="E39" s="36">
        <v>15000</v>
      </c>
      <c r="F39" s="37">
        <f t="shared" si="0"/>
        <v>450000</v>
      </c>
      <c r="G39" s="35"/>
    </row>
    <row r="40" spans="1:7" s="51" customFormat="1" ht="22.15" customHeight="1" x14ac:dyDescent="0.2">
      <c r="A40" s="33" t="s">
        <v>67</v>
      </c>
      <c r="B40" s="34" t="s">
        <v>169</v>
      </c>
      <c r="C40" s="35" t="s">
        <v>80</v>
      </c>
      <c r="D40" s="35">
        <v>1</v>
      </c>
      <c r="E40" s="36">
        <v>400000</v>
      </c>
      <c r="F40" s="37">
        <f t="shared" si="0"/>
        <v>400000</v>
      </c>
      <c r="G40" s="35"/>
    </row>
    <row r="41" spans="1:7" s="51" customFormat="1" ht="22.15" customHeight="1" x14ac:dyDescent="0.2">
      <c r="A41" s="33" t="s">
        <v>163</v>
      </c>
      <c r="B41" s="34" t="s">
        <v>104</v>
      </c>
      <c r="C41" s="35" t="s">
        <v>94</v>
      </c>
      <c r="D41" s="35">
        <v>2</v>
      </c>
      <c r="E41" s="36">
        <v>100000</v>
      </c>
      <c r="F41" s="37">
        <f t="shared" si="0"/>
        <v>200000</v>
      </c>
      <c r="G41" s="35"/>
    </row>
    <row r="42" spans="1:7" s="51" customFormat="1" ht="22.15" customHeight="1" x14ac:dyDescent="0.2">
      <c r="A42" s="33" t="s">
        <v>67</v>
      </c>
      <c r="B42" s="34" t="s">
        <v>105</v>
      </c>
      <c r="C42" s="35" t="s">
        <v>80</v>
      </c>
      <c r="D42" s="35">
        <v>1</v>
      </c>
      <c r="E42" s="36">
        <v>500000</v>
      </c>
      <c r="F42" s="37">
        <f t="shared" si="0"/>
        <v>500000</v>
      </c>
      <c r="G42" s="35"/>
    </row>
    <row r="43" spans="1:7" s="51" customFormat="1" ht="22.15" customHeight="1" x14ac:dyDescent="0.2">
      <c r="A43" s="33" t="s">
        <v>163</v>
      </c>
      <c r="B43" s="48" t="s">
        <v>162</v>
      </c>
      <c r="C43" s="35" t="s">
        <v>80</v>
      </c>
      <c r="D43" s="35">
        <f>24+6+6+4+4</f>
        <v>44</v>
      </c>
      <c r="E43" s="36">
        <v>50000</v>
      </c>
      <c r="F43" s="37">
        <f t="shared" si="0"/>
        <v>2200000</v>
      </c>
      <c r="G43" s="35"/>
    </row>
    <row r="44" spans="1:7" s="51" customFormat="1" ht="22.15" customHeight="1" x14ac:dyDescent="0.2">
      <c r="A44" s="27">
        <v>6</v>
      </c>
      <c r="B44" s="50" t="s">
        <v>106</v>
      </c>
      <c r="C44" s="27"/>
      <c r="D44" s="27"/>
      <c r="E44" s="31"/>
      <c r="F44" s="32">
        <f>F45+F49+F54</f>
        <v>109700000</v>
      </c>
      <c r="G44" s="27"/>
    </row>
    <row r="45" spans="1:7" s="51" customFormat="1" ht="22.15" customHeight="1" x14ac:dyDescent="0.2">
      <c r="A45" s="46" t="s">
        <v>107</v>
      </c>
      <c r="B45" s="54" t="s">
        <v>108</v>
      </c>
      <c r="C45" s="27"/>
      <c r="D45" s="27"/>
      <c r="E45" s="31"/>
      <c r="F45" s="32"/>
      <c r="G45" s="27"/>
    </row>
    <row r="46" spans="1:7" s="51" customFormat="1" ht="22.15" customHeight="1" x14ac:dyDescent="0.2">
      <c r="A46" s="33" t="s">
        <v>64</v>
      </c>
      <c r="B46" s="55" t="s">
        <v>109</v>
      </c>
      <c r="C46" s="35" t="s">
        <v>79</v>
      </c>
      <c r="D46" s="35"/>
      <c r="E46" s="41"/>
      <c r="F46" s="37"/>
      <c r="G46" s="27"/>
    </row>
    <row r="47" spans="1:7" s="51" customFormat="1" ht="22.15" customHeight="1" x14ac:dyDescent="0.2">
      <c r="A47" s="33" t="s">
        <v>64</v>
      </c>
      <c r="B47" s="55" t="s">
        <v>110</v>
      </c>
      <c r="C47" s="35" t="s">
        <v>80</v>
      </c>
      <c r="D47" s="35"/>
      <c r="E47" s="41"/>
      <c r="F47" s="37"/>
      <c r="G47" s="27"/>
    </row>
    <row r="48" spans="1:7" s="51" customFormat="1" ht="22.15" customHeight="1" x14ac:dyDescent="0.2">
      <c r="A48" s="33" t="s">
        <v>64</v>
      </c>
      <c r="B48" s="55" t="s">
        <v>111</v>
      </c>
      <c r="C48" s="35" t="s">
        <v>112</v>
      </c>
      <c r="D48" s="35"/>
      <c r="E48" s="41"/>
      <c r="F48" s="37"/>
      <c r="G48" s="27"/>
    </row>
    <row r="49" spans="1:7" s="51" customFormat="1" ht="22.15" customHeight="1" x14ac:dyDescent="0.2">
      <c r="A49" s="46" t="s">
        <v>107</v>
      </c>
      <c r="B49" s="54" t="s">
        <v>113</v>
      </c>
      <c r="C49" s="35"/>
      <c r="D49" s="35"/>
      <c r="E49" s="36"/>
      <c r="F49" s="56">
        <f>SUM(F50:F53)</f>
        <v>26900000</v>
      </c>
      <c r="G49" s="35"/>
    </row>
    <row r="50" spans="1:7" s="51" customFormat="1" ht="22.15" customHeight="1" x14ac:dyDescent="0.2">
      <c r="A50" s="33" t="s">
        <v>64</v>
      </c>
      <c r="B50" s="55" t="s">
        <v>109</v>
      </c>
      <c r="C50" s="35" t="s">
        <v>79</v>
      </c>
      <c r="D50" s="35">
        <v>200</v>
      </c>
      <c r="E50" s="41">
        <v>30000</v>
      </c>
      <c r="F50" s="37">
        <f>D50*E50</f>
        <v>6000000</v>
      </c>
      <c r="G50" s="41"/>
    </row>
    <row r="51" spans="1:7" s="51" customFormat="1" ht="22.15" customHeight="1" x14ac:dyDescent="0.2">
      <c r="A51" s="33" t="s">
        <v>64</v>
      </c>
      <c r="B51" s="55" t="s">
        <v>114</v>
      </c>
      <c r="C51" s="35" t="s">
        <v>79</v>
      </c>
      <c r="D51" s="35">
        <v>160</v>
      </c>
      <c r="E51" s="41">
        <v>90000</v>
      </c>
      <c r="F51" s="37">
        <f>D51*E51</f>
        <v>14400000</v>
      </c>
      <c r="G51" s="41"/>
    </row>
    <row r="52" spans="1:7" s="51" customFormat="1" ht="22.15" customHeight="1" x14ac:dyDescent="0.2">
      <c r="A52" s="33" t="s">
        <v>64</v>
      </c>
      <c r="B52" s="55" t="s">
        <v>110</v>
      </c>
      <c r="C52" s="35" t="s">
        <v>80</v>
      </c>
      <c r="D52" s="35">
        <v>1</v>
      </c>
      <c r="E52" s="41">
        <v>500000</v>
      </c>
      <c r="F52" s="37">
        <f>D52*E52</f>
        <v>500000</v>
      </c>
      <c r="G52" s="41"/>
    </row>
    <row r="53" spans="1:7" s="51" customFormat="1" ht="22.15" customHeight="1" x14ac:dyDescent="0.2">
      <c r="A53" s="33" t="s">
        <v>64</v>
      </c>
      <c r="B53" s="55" t="s">
        <v>157</v>
      </c>
      <c r="C53" s="35" t="s">
        <v>115</v>
      </c>
      <c r="D53" s="35">
        <v>200</v>
      </c>
      <c r="E53" s="41">
        <v>30000</v>
      </c>
      <c r="F53" s="37">
        <f>D53*E53</f>
        <v>6000000</v>
      </c>
      <c r="G53" s="41"/>
    </row>
    <row r="54" spans="1:7" s="51" customFormat="1" ht="22.15" customHeight="1" x14ac:dyDescent="0.2">
      <c r="A54" s="46" t="s">
        <v>116</v>
      </c>
      <c r="B54" s="57" t="s">
        <v>117</v>
      </c>
      <c r="C54" s="35"/>
      <c r="D54" s="35"/>
      <c r="E54" s="41"/>
      <c r="F54" s="56">
        <f>SUM(F55:F57)</f>
        <v>82800000</v>
      </c>
      <c r="G54" s="41"/>
    </row>
    <row r="55" spans="1:7" s="51" customFormat="1" ht="22.15" customHeight="1" x14ac:dyDescent="0.2">
      <c r="A55" s="33" t="s">
        <v>64</v>
      </c>
      <c r="B55" s="55" t="s">
        <v>118</v>
      </c>
      <c r="C55" s="35" t="s">
        <v>118</v>
      </c>
      <c r="D55" s="35">
        <v>20</v>
      </c>
      <c r="E55" s="41">
        <f>0.3*2340000</f>
        <v>702000</v>
      </c>
      <c r="F55" s="37">
        <f>D55*E55</f>
        <v>14040000</v>
      </c>
      <c r="G55" s="41"/>
    </row>
    <row r="56" spans="1:7" s="51" customFormat="1" ht="22.15" customHeight="1" x14ac:dyDescent="0.2">
      <c r="A56" s="33" t="s">
        <v>64</v>
      </c>
      <c r="B56" s="55" t="s">
        <v>119</v>
      </c>
      <c r="C56" s="35" t="s">
        <v>79</v>
      </c>
      <c r="D56" s="35">
        <v>160</v>
      </c>
      <c r="E56" s="41">
        <f>0.15*2340000</f>
        <v>351000</v>
      </c>
      <c r="F56" s="37">
        <f>E56*D56</f>
        <v>56160000</v>
      </c>
      <c r="G56" s="41"/>
    </row>
    <row r="57" spans="1:7" s="51" customFormat="1" ht="22.15" customHeight="1" x14ac:dyDescent="0.2">
      <c r="A57" s="33" t="s">
        <v>64</v>
      </c>
      <c r="B57" s="55" t="s">
        <v>120</v>
      </c>
      <c r="C57" s="35" t="s">
        <v>80</v>
      </c>
      <c r="D57" s="35">
        <v>180</v>
      </c>
      <c r="E57" s="41">
        <v>70000</v>
      </c>
      <c r="F57" s="37">
        <f>E57*D57</f>
        <v>12600000</v>
      </c>
      <c r="G57" s="41"/>
    </row>
    <row r="58" spans="1:7" s="51" customFormat="1" ht="22.15" customHeight="1" x14ac:dyDescent="0.2">
      <c r="A58" s="44">
        <v>7</v>
      </c>
      <c r="B58" s="58" t="s">
        <v>121</v>
      </c>
      <c r="C58" s="27"/>
      <c r="D58" s="27"/>
      <c r="E58" s="38"/>
      <c r="F58" s="32">
        <f>SUM(F59:F62)</f>
        <v>118500000</v>
      </c>
      <c r="G58" s="38"/>
    </row>
    <row r="59" spans="1:7" s="51" customFormat="1" ht="22.15" customHeight="1" x14ac:dyDescent="0.2">
      <c r="A59" s="44"/>
      <c r="B59" s="55" t="s">
        <v>158</v>
      </c>
      <c r="C59" s="35" t="s">
        <v>80</v>
      </c>
      <c r="D59" s="35">
        <v>395</v>
      </c>
      <c r="E59" s="41">
        <v>50000</v>
      </c>
      <c r="F59" s="37">
        <f>D59*E59</f>
        <v>19750000</v>
      </c>
      <c r="G59" s="41"/>
    </row>
    <row r="60" spans="1:7" s="51" customFormat="1" ht="22.15" customHeight="1" x14ac:dyDescent="0.2">
      <c r="A60" s="44"/>
      <c r="B60" s="55" t="s">
        <v>159</v>
      </c>
      <c r="C60" s="35" t="s">
        <v>80</v>
      </c>
      <c r="D60" s="35">
        <v>395</v>
      </c>
      <c r="E60" s="41">
        <v>50000</v>
      </c>
      <c r="F60" s="37">
        <f>D60*E60</f>
        <v>19750000</v>
      </c>
      <c r="G60" s="41"/>
    </row>
    <row r="61" spans="1:7" s="51" customFormat="1" ht="22.15" customHeight="1" x14ac:dyDescent="0.2">
      <c r="A61" s="44"/>
      <c r="B61" s="55" t="s">
        <v>160</v>
      </c>
      <c r="C61" s="35" t="s">
        <v>122</v>
      </c>
      <c r="D61" s="35">
        <v>395</v>
      </c>
      <c r="E61" s="41">
        <v>80000</v>
      </c>
      <c r="F61" s="37">
        <f>D61*E61</f>
        <v>31600000</v>
      </c>
      <c r="G61" s="41"/>
    </row>
    <row r="62" spans="1:7" s="51" customFormat="1" ht="22.15" customHeight="1" x14ac:dyDescent="0.2">
      <c r="A62" s="44"/>
      <c r="B62" s="55" t="s">
        <v>161</v>
      </c>
      <c r="C62" s="35" t="s">
        <v>80</v>
      </c>
      <c r="D62" s="35">
        <v>395</v>
      </c>
      <c r="E62" s="41">
        <v>120000</v>
      </c>
      <c r="F62" s="37">
        <f>D62*E62</f>
        <v>47400000</v>
      </c>
      <c r="G62" s="41"/>
    </row>
    <row r="63" spans="1:7" s="51" customFormat="1" ht="24" customHeight="1" x14ac:dyDescent="0.2">
      <c r="A63" s="66" t="s">
        <v>164</v>
      </c>
      <c r="B63" s="66"/>
      <c r="C63" s="66"/>
      <c r="D63" s="66"/>
      <c r="E63" s="66"/>
      <c r="F63" s="66"/>
      <c r="G63" s="66"/>
    </row>
    <row r="64" spans="1:7" ht="24" customHeight="1" x14ac:dyDescent="0.2"/>
  </sheetData>
  <mergeCells count="12">
    <mergeCell ref="A63:G63"/>
    <mergeCell ref="A8:B8"/>
    <mergeCell ref="A1:G1"/>
    <mergeCell ref="A2:G2"/>
    <mergeCell ref="A3:G3"/>
    <mergeCell ref="A5:A7"/>
    <mergeCell ref="B5:B7"/>
    <mergeCell ref="C5:C7"/>
    <mergeCell ref="D5:D7"/>
    <mergeCell ref="E5:E7"/>
    <mergeCell ref="F5:F7"/>
    <mergeCell ref="G5:G7"/>
  </mergeCells>
  <pageMargins left="0.47" right="0.46" top="0.28999999999999998" bottom="0.36" header="0.25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2"/>
  <sheetViews>
    <sheetView tabSelected="1" zoomScale="90" zoomScaleNormal="90" workbookViewId="0">
      <selection activeCell="B13" sqref="B13"/>
    </sheetView>
  </sheetViews>
  <sheetFormatPr defaultColWidth="8.875" defaultRowHeight="15" x14ac:dyDescent="0.25"/>
  <cols>
    <col min="1" max="1" width="7.625" style="1" customWidth="1"/>
    <col min="2" max="2" width="24.25" style="1" customWidth="1"/>
    <col min="3" max="3" width="44.25" style="1" customWidth="1"/>
    <col min="4" max="4" width="15.875" style="3" customWidth="1"/>
    <col min="5" max="5" width="12" style="3" bestFit="1" customWidth="1"/>
    <col min="6" max="6" width="17.875" style="4" customWidth="1"/>
    <col min="7" max="7" width="21.875" style="4" customWidth="1"/>
    <col min="8" max="8" width="17.875" style="2" bestFit="1" customWidth="1"/>
    <col min="9" max="9" width="10" style="1" customWidth="1"/>
    <col min="10" max="16384" width="8.875" style="1"/>
  </cols>
  <sheetData>
    <row r="1" spans="1:9" ht="21.75" customHeight="1" x14ac:dyDescent="0.25">
      <c r="A1" s="85" t="s">
        <v>0</v>
      </c>
      <c r="B1" s="85"/>
      <c r="C1" s="85"/>
      <c r="D1" s="85"/>
      <c r="E1" s="85"/>
      <c r="F1" s="85"/>
      <c r="G1" s="85"/>
      <c r="H1" s="85"/>
      <c r="I1" s="85"/>
    </row>
    <row r="2" spans="1:9" ht="21.75" customHeight="1" x14ac:dyDescent="0.25">
      <c r="A2" s="86" t="s">
        <v>123</v>
      </c>
      <c r="B2" s="86"/>
      <c r="C2" s="86"/>
      <c r="D2" s="86"/>
      <c r="E2" s="86"/>
      <c r="F2" s="86"/>
      <c r="G2" s="86"/>
      <c r="H2" s="86"/>
      <c r="I2" s="86"/>
    </row>
    <row r="3" spans="1:9" ht="21.75" customHeight="1" thickBot="1" x14ac:dyDescent="0.3">
      <c r="A3" s="87" t="s">
        <v>165</v>
      </c>
      <c r="B3" s="87"/>
      <c r="C3" s="87"/>
      <c r="D3" s="87"/>
      <c r="E3" s="87"/>
      <c r="F3" s="87"/>
      <c r="G3" s="87"/>
      <c r="H3" s="87"/>
      <c r="I3" s="87"/>
    </row>
    <row r="4" spans="1:9" ht="127.9" customHeight="1" thickTop="1" x14ac:dyDescent="0.25">
      <c r="A4" s="88" t="s">
        <v>1</v>
      </c>
      <c r="B4" s="90" t="s">
        <v>2</v>
      </c>
      <c r="C4" s="90" t="s">
        <v>3</v>
      </c>
      <c r="D4" s="92" t="s">
        <v>4</v>
      </c>
      <c r="E4" s="83" t="s">
        <v>5</v>
      </c>
      <c r="F4" s="94" t="s">
        <v>6</v>
      </c>
      <c r="G4" s="81" t="s">
        <v>7</v>
      </c>
      <c r="H4" s="90" t="s">
        <v>6</v>
      </c>
      <c r="I4" s="96" t="s">
        <v>8</v>
      </c>
    </row>
    <row r="5" spans="1:9" ht="17.45" hidden="1" customHeight="1" x14ac:dyDescent="0.25">
      <c r="A5" s="89"/>
      <c r="B5" s="91"/>
      <c r="C5" s="91"/>
      <c r="D5" s="93"/>
      <c r="E5" s="84"/>
      <c r="F5" s="95"/>
      <c r="G5" s="82"/>
      <c r="H5" s="91"/>
      <c r="I5" s="97"/>
    </row>
    <row r="6" spans="1:9" s="10" customFormat="1" ht="24" customHeight="1" x14ac:dyDescent="0.25">
      <c r="A6" s="6"/>
      <c r="B6" s="7" t="s">
        <v>56</v>
      </c>
      <c r="C6" s="7"/>
      <c r="D6" s="8">
        <f>D7+D33+D49</f>
        <v>6054.7000000000007</v>
      </c>
      <c r="E6" s="8">
        <f>E7+E33+E49</f>
        <v>4399.2200000000012</v>
      </c>
      <c r="F6" s="9">
        <f>F7+F33+F49</f>
        <v>6081999999.999712</v>
      </c>
      <c r="G6" s="9">
        <f>G7+G33+G49</f>
        <v>534221999.99997491</v>
      </c>
      <c r="H6" s="9">
        <f>H7+H33+H49</f>
        <v>5547777999.9997377</v>
      </c>
      <c r="I6" s="7"/>
    </row>
    <row r="7" spans="1:9" s="10" customFormat="1" ht="24" customHeight="1" x14ac:dyDescent="0.25">
      <c r="A7" s="11" t="s">
        <v>53</v>
      </c>
      <c r="B7" s="12" t="s">
        <v>171</v>
      </c>
      <c r="C7" s="13"/>
      <c r="D7" s="14">
        <f>SUM(D8:D32)</f>
        <v>5370.0800000000008</v>
      </c>
      <c r="E7" s="14">
        <f t="shared" ref="E7:H7" si="0">SUM(E8:E32)</f>
        <v>3924.380000000001</v>
      </c>
      <c r="F7" s="15">
        <f t="shared" si="0"/>
        <v>5430376864.8464527</v>
      </c>
      <c r="G7" s="15">
        <f t="shared" si="0"/>
        <v>476985660.88326252</v>
      </c>
      <c r="H7" s="15">
        <f t="shared" si="0"/>
        <v>4953391203.9631901</v>
      </c>
      <c r="I7" s="13"/>
    </row>
    <row r="8" spans="1:9" s="10" customFormat="1" ht="24.6" customHeight="1" x14ac:dyDescent="0.25">
      <c r="A8" s="16">
        <v>1</v>
      </c>
      <c r="B8" s="17" t="s">
        <v>23</v>
      </c>
      <c r="C8" s="17" t="s">
        <v>125</v>
      </c>
      <c r="D8" s="18">
        <v>32.630000000000003</v>
      </c>
      <c r="E8" s="19">
        <v>23.330000000000005</v>
      </c>
      <c r="F8" s="20">
        <v>32662953.523661777</v>
      </c>
      <c r="G8" s="20">
        <f>534222000*'Biểu 02'!F8/6082000000</f>
        <v>2869001.7029460114</v>
      </c>
      <c r="H8" s="21">
        <f>F8-G8</f>
        <v>29793951.820715766</v>
      </c>
      <c r="I8" s="13"/>
    </row>
    <row r="9" spans="1:9" s="10" customFormat="1" ht="24.6" customHeight="1" x14ac:dyDescent="0.25">
      <c r="A9" s="16">
        <v>2</v>
      </c>
      <c r="B9" s="17" t="s">
        <v>24</v>
      </c>
      <c r="C9" s="17" t="s">
        <v>126</v>
      </c>
      <c r="D9" s="18">
        <v>23.209999999999994</v>
      </c>
      <c r="E9" s="19">
        <v>16.579999999999998</v>
      </c>
      <c r="F9" s="20">
        <v>23372025.778496023</v>
      </c>
      <c r="G9" s="20">
        <f>534222000*'Biểu 02'!F9/6082000000</f>
        <v>2052918.5063202404</v>
      </c>
      <c r="H9" s="21">
        <f t="shared" ref="H9:H52" si="1">F9-G9</f>
        <v>21319107.272175781</v>
      </c>
      <c r="I9" s="13"/>
    </row>
    <row r="10" spans="1:9" s="10" customFormat="1" ht="24.6" customHeight="1" x14ac:dyDescent="0.25">
      <c r="A10" s="16">
        <v>3</v>
      </c>
      <c r="B10" s="17" t="s">
        <v>25</v>
      </c>
      <c r="C10" s="17" t="s">
        <v>127</v>
      </c>
      <c r="D10" s="18">
        <v>45.160000000000004</v>
      </c>
      <c r="E10" s="19">
        <v>32.830000000000005</v>
      </c>
      <c r="F10" s="20">
        <v>56094952.276117258</v>
      </c>
      <c r="G10" s="20">
        <f>534222000*'Biểu 02'!F10/6082000000</f>
        <v>4927188.0294067599</v>
      </c>
      <c r="H10" s="21">
        <f t="shared" si="1"/>
        <v>51167764.246710494</v>
      </c>
      <c r="I10" s="13"/>
    </row>
    <row r="11" spans="1:9" s="10" customFormat="1" ht="24.6" customHeight="1" x14ac:dyDescent="0.25">
      <c r="A11" s="16">
        <v>4</v>
      </c>
      <c r="B11" s="17" t="s">
        <v>26</v>
      </c>
      <c r="C11" s="17" t="s">
        <v>128</v>
      </c>
      <c r="D11" s="18">
        <v>380.31000000000006</v>
      </c>
      <c r="E11" s="19">
        <v>276.58000000000015</v>
      </c>
      <c r="F11" s="20">
        <v>378562270.74043608</v>
      </c>
      <c r="G11" s="20">
        <f>534222000*'Biểu 02'!F11/6082000000</f>
        <v>33251610.226816382</v>
      </c>
      <c r="H11" s="21">
        <f t="shared" si="1"/>
        <v>345310660.51361972</v>
      </c>
      <c r="I11" s="13"/>
    </row>
    <row r="12" spans="1:9" s="10" customFormat="1" ht="24.6" customHeight="1" x14ac:dyDescent="0.25">
      <c r="A12" s="16">
        <v>5</v>
      </c>
      <c r="B12" s="17" t="s">
        <v>27</v>
      </c>
      <c r="C12" s="17" t="s">
        <v>129</v>
      </c>
      <c r="D12" s="18">
        <v>12.59</v>
      </c>
      <c r="E12" s="19">
        <v>9.1900000000000013</v>
      </c>
      <c r="F12" s="20">
        <v>13030659.155270111</v>
      </c>
      <c r="G12" s="20">
        <f>534222000*'Biểu 02'!F12/6082000000</f>
        <v>1144568.3648876536</v>
      </c>
      <c r="H12" s="21">
        <f t="shared" si="1"/>
        <v>11886090.790382458</v>
      </c>
      <c r="I12" s="13"/>
    </row>
    <row r="13" spans="1:9" s="10" customFormat="1" ht="24.6" customHeight="1" x14ac:dyDescent="0.25">
      <c r="A13" s="16">
        <v>6</v>
      </c>
      <c r="B13" s="17" t="s">
        <v>28</v>
      </c>
      <c r="C13" s="17" t="s">
        <v>130</v>
      </c>
      <c r="D13" s="18">
        <v>99.03</v>
      </c>
      <c r="E13" s="19">
        <v>76.27</v>
      </c>
      <c r="F13" s="20">
        <v>131774669.24945062</v>
      </c>
      <c r="G13" s="20">
        <f>534222000*'Biểu 02'!F13/6082000000</f>
        <v>11574634.553729039</v>
      </c>
      <c r="H13" s="21">
        <f t="shared" si="1"/>
        <v>120200034.69572158</v>
      </c>
      <c r="I13" s="13"/>
    </row>
    <row r="14" spans="1:9" s="10" customFormat="1" ht="24.6" customHeight="1" x14ac:dyDescent="0.25">
      <c r="A14" s="16">
        <v>7</v>
      </c>
      <c r="B14" s="17" t="s">
        <v>29</v>
      </c>
      <c r="C14" s="17" t="s">
        <v>131</v>
      </c>
      <c r="D14" s="18">
        <v>400.19000000000005</v>
      </c>
      <c r="E14" s="19">
        <v>293.25000000000011</v>
      </c>
      <c r="F14" s="20">
        <v>402823890.59553415</v>
      </c>
      <c r="G14" s="20">
        <f>534222000*'Biểu 02'!F14/6082000000</f>
        <v>35382667.622776628</v>
      </c>
      <c r="H14" s="21">
        <f t="shared" si="1"/>
        <v>367441222.97275752</v>
      </c>
      <c r="I14" s="13"/>
    </row>
    <row r="15" spans="1:9" s="10" customFormat="1" ht="24.6" customHeight="1" x14ac:dyDescent="0.25">
      <c r="A15" s="16">
        <v>8</v>
      </c>
      <c r="B15" s="17" t="s">
        <v>30</v>
      </c>
      <c r="C15" s="17" t="s">
        <v>132</v>
      </c>
      <c r="D15" s="18">
        <v>8.43</v>
      </c>
      <c r="E15" s="19">
        <v>6.34</v>
      </c>
      <c r="F15" s="20">
        <v>8989593.7295334581</v>
      </c>
      <c r="G15" s="20">
        <f>534222000*'Biểu 02'!F15/6082000000</f>
        <v>789615.0511967811</v>
      </c>
      <c r="H15" s="21">
        <f t="shared" si="1"/>
        <v>8199978.6783366771</v>
      </c>
      <c r="I15" s="13"/>
    </row>
    <row r="16" spans="1:9" s="10" customFormat="1" ht="24.6" customHeight="1" x14ac:dyDescent="0.25">
      <c r="A16" s="16">
        <v>9</v>
      </c>
      <c r="B16" s="17" t="s">
        <v>31</v>
      </c>
      <c r="C16" s="17" t="s">
        <v>133</v>
      </c>
      <c r="D16" s="18">
        <v>21.240000000000002</v>
      </c>
      <c r="E16" s="19">
        <v>15.44</v>
      </c>
      <c r="F16" s="20">
        <v>21898971.808201358</v>
      </c>
      <c r="G16" s="20">
        <f>534222000*'Biểu 02'!F16/6082000000</f>
        <v>1923530.5026834833</v>
      </c>
      <c r="H16" s="21">
        <f t="shared" si="1"/>
        <v>19975441.305517875</v>
      </c>
      <c r="I16" s="13"/>
    </row>
    <row r="17" spans="1:9" s="10" customFormat="1" ht="24.6" customHeight="1" x14ac:dyDescent="0.25">
      <c r="A17" s="16">
        <v>10</v>
      </c>
      <c r="B17" s="17" t="s">
        <v>32</v>
      </c>
      <c r="C17" s="17" t="s">
        <v>134</v>
      </c>
      <c r="D17" s="18">
        <v>795.39</v>
      </c>
      <c r="E17" s="19">
        <v>593.33000000000004</v>
      </c>
      <c r="F17" s="20">
        <v>810605108.6709913</v>
      </c>
      <c r="G17" s="20">
        <f>534222000*'Biểu 02'!F17/6082000000</f>
        <v>71200769.872481793</v>
      </c>
      <c r="H17" s="21">
        <f t="shared" si="1"/>
        <v>739404338.79850948</v>
      </c>
      <c r="I17" s="13"/>
    </row>
    <row r="18" spans="1:9" s="10" customFormat="1" ht="24.6" customHeight="1" x14ac:dyDescent="0.25">
      <c r="A18" s="16">
        <v>11</v>
      </c>
      <c r="B18" s="17" t="s">
        <v>33</v>
      </c>
      <c r="C18" s="17" t="s">
        <v>135</v>
      </c>
      <c r="D18" s="18">
        <v>117.41000000000004</v>
      </c>
      <c r="E18" s="19">
        <v>85.71</v>
      </c>
      <c r="F18" s="20">
        <v>117282877.950838</v>
      </c>
      <c r="G18" s="20">
        <f>534222000*'Biểu 02'!F18/6082000000</f>
        <v>10301725.357555505</v>
      </c>
      <c r="H18" s="21">
        <f t="shared" si="1"/>
        <v>106981152.59328249</v>
      </c>
      <c r="I18" s="13"/>
    </row>
    <row r="19" spans="1:9" s="10" customFormat="1" ht="24.6" customHeight="1" x14ac:dyDescent="0.25">
      <c r="A19" s="16">
        <v>12</v>
      </c>
      <c r="B19" s="17" t="s">
        <v>34</v>
      </c>
      <c r="C19" s="17" t="s">
        <v>136</v>
      </c>
      <c r="D19" s="18">
        <v>130.82</v>
      </c>
      <c r="E19" s="19">
        <v>94.570000000000022</v>
      </c>
      <c r="F19" s="20">
        <v>130969696.82523331</v>
      </c>
      <c r="G19" s="20">
        <f>534222000*'Biểu 02'!F19/6082000000</f>
        <v>11503928.539521504</v>
      </c>
      <c r="H19" s="21">
        <f t="shared" si="1"/>
        <v>119465768.28571181</v>
      </c>
      <c r="I19" s="13"/>
    </row>
    <row r="20" spans="1:9" s="10" customFormat="1" ht="24.6" customHeight="1" x14ac:dyDescent="0.25">
      <c r="A20" s="16">
        <v>13</v>
      </c>
      <c r="B20" s="17" t="s">
        <v>35</v>
      </c>
      <c r="C20" s="17" t="s">
        <v>137</v>
      </c>
      <c r="D20" s="18">
        <v>83.61999999999999</v>
      </c>
      <c r="E20" s="19">
        <v>61.05</v>
      </c>
      <c r="F20" s="20">
        <v>91891260.961832434</v>
      </c>
      <c r="G20" s="20">
        <f>534222000*'Biểu 02'!F20/6082000000</f>
        <v>8071412.8927247692</v>
      </c>
      <c r="H20" s="21">
        <f t="shared" si="1"/>
        <v>83819848.069107667</v>
      </c>
      <c r="I20" s="13"/>
    </row>
    <row r="21" spans="1:9" s="10" customFormat="1" ht="24.6" customHeight="1" x14ac:dyDescent="0.25">
      <c r="A21" s="16">
        <v>14</v>
      </c>
      <c r="B21" s="17" t="s">
        <v>36</v>
      </c>
      <c r="C21" s="17" t="s">
        <v>138</v>
      </c>
      <c r="D21" s="18">
        <v>964.63999999999976</v>
      </c>
      <c r="E21" s="19">
        <v>704.06</v>
      </c>
      <c r="F21" s="20">
        <v>961786526.91724396</v>
      </c>
      <c r="G21" s="20">
        <f>534222000*'Biểu 02'!F21/6082000000</f>
        <v>84480026.633144334</v>
      </c>
      <c r="H21" s="21">
        <f t="shared" si="1"/>
        <v>877306500.28409958</v>
      </c>
      <c r="I21" s="13"/>
    </row>
    <row r="22" spans="1:9" s="10" customFormat="1" ht="24.6" customHeight="1" x14ac:dyDescent="0.25">
      <c r="A22" s="16">
        <v>15</v>
      </c>
      <c r="B22" s="17" t="s">
        <v>37</v>
      </c>
      <c r="C22" s="17" t="s">
        <v>139</v>
      </c>
      <c r="D22" s="18">
        <v>3.58</v>
      </c>
      <c r="E22" s="19">
        <v>2.61</v>
      </c>
      <c r="F22" s="20">
        <v>3700764.22146409</v>
      </c>
      <c r="G22" s="20">
        <f>534222000*'Biểu 02'!F22/6082000000</f>
        <v>325062.42418924515</v>
      </c>
      <c r="H22" s="21">
        <f t="shared" si="1"/>
        <v>3375701.7972748447</v>
      </c>
      <c r="I22" s="13"/>
    </row>
    <row r="23" spans="1:9" s="10" customFormat="1" ht="24.6" customHeight="1" x14ac:dyDescent="0.25">
      <c r="A23" s="16">
        <v>16</v>
      </c>
      <c r="B23" s="17" t="s">
        <v>38</v>
      </c>
      <c r="C23" s="17" t="s">
        <v>140</v>
      </c>
      <c r="D23" s="18">
        <v>8.42</v>
      </c>
      <c r="E23" s="19">
        <v>5.5500000000000007</v>
      </c>
      <c r="F23" s="20">
        <v>7869441.7238029502</v>
      </c>
      <c r="G23" s="20">
        <f>534222000*'Biểu 02'!F23/6082000000</f>
        <v>691224.74458623142</v>
      </c>
      <c r="H23" s="21">
        <f t="shared" si="1"/>
        <v>7178216.979216719</v>
      </c>
      <c r="I23" s="13"/>
    </row>
    <row r="24" spans="1:9" s="10" customFormat="1" ht="24.6" customHeight="1" x14ac:dyDescent="0.25">
      <c r="A24" s="16">
        <v>17</v>
      </c>
      <c r="B24" s="17" t="s">
        <v>39</v>
      </c>
      <c r="C24" s="17" t="s">
        <v>141</v>
      </c>
      <c r="D24" s="18">
        <v>171.17000000000002</v>
      </c>
      <c r="E24" s="19">
        <v>120.45999999999998</v>
      </c>
      <c r="F24" s="20">
        <v>167615667.86113572</v>
      </c>
      <c r="G24" s="20">
        <f>534222000*'Biểu 02'!F24/6082000000</f>
        <v>14722784.8267201</v>
      </c>
      <c r="H24" s="21">
        <f t="shared" si="1"/>
        <v>152892883.03441563</v>
      </c>
      <c r="I24" s="13"/>
    </row>
    <row r="25" spans="1:9" s="10" customFormat="1" ht="24.6" customHeight="1" x14ac:dyDescent="0.25">
      <c r="A25" s="16">
        <v>18</v>
      </c>
      <c r="B25" s="17" t="s">
        <v>40</v>
      </c>
      <c r="C25" s="17" t="s">
        <v>142</v>
      </c>
      <c r="D25" s="18">
        <v>352.48000000000008</v>
      </c>
      <c r="E25" s="19">
        <v>256.86</v>
      </c>
      <c r="F25" s="20">
        <v>350883228.62270743</v>
      </c>
      <c r="G25" s="20">
        <f>534222000*'Biểu 02'!F25/6082000000</f>
        <v>30820378.191594869</v>
      </c>
      <c r="H25" s="21">
        <f t="shared" si="1"/>
        <v>320062850.43111253</v>
      </c>
      <c r="I25" s="13"/>
    </row>
    <row r="26" spans="1:9" s="10" customFormat="1" ht="24.6" customHeight="1" x14ac:dyDescent="0.25">
      <c r="A26" s="16">
        <v>19</v>
      </c>
      <c r="B26" s="17" t="s">
        <v>41</v>
      </c>
      <c r="C26" s="17" t="s">
        <v>143</v>
      </c>
      <c r="D26" s="18">
        <v>531.6999999999997</v>
      </c>
      <c r="E26" s="19">
        <v>387.49999999999994</v>
      </c>
      <c r="F26" s="20">
        <v>529346188.48173749</v>
      </c>
      <c r="G26" s="20">
        <f>534222000*'Biểu 02'!F26/6082000000</f>
        <v>46495951.907775529</v>
      </c>
      <c r="H26" s="21">
        <f t="shared" si="1"/>
        <v>482850236.57396197</v>
      </c>
      <c r="I26" s="13"/>
    </row>
    <row r="27" spans="1:9" s="10" customFormat="1" ht="24.6" customHeight="1" x14ac:dyDescent="0.25">
      <c r="A27" s="16">
        <v>20</v>
      </c>
      <c r="B27" s="17" t="s">
        <v>42</v>
      </c>
      <c r="C27" s="17" t="s">
        <v>144</v>
      </c>
      <c r="D27" s="18">
        <v>671.13999999999987</v>
      </c>
      <c r="E27" s="19">
        <v>489.17999999999984</v>
      </c>
      <c r="F27" s="20">
        <v>677741275.3585453</v>
      </c>
      <c r="G27" s="20">
        <f>534222000*'Biểu 02'!F27/6082000000</f>
        <v>59530466.88664794</v>
      </c>
      <c r="H27" s="21">
        <f t="shared" si="1"/>
        <v>618210808.47189736</v>
      </c>
      <c r="I27" s="13"/>
    </row>
    <row r="28" spans="1:9" s="10" customFormat="1" ht="24.6" customHeight="1" x14ac:dyDescent="0.25">
      <c r="A28" s="16">
        <v>21</v>
      </c>
      <c r="B28" s="17" t="s">
        <v>43</v>
      </c>
      <c r="C28" s="17" t="s">
        <v>145</v>
      </c>
      <c r="D28" s="18">
        <v>81.600000000000009</v>
      </c>
      <c r="E28" s="19">
        <v>59.510000000000005</v>
      </c>
      <c r="F28" s="20">
        <v>81285068.317750186</v>
      </c>
      <c r="G28" s="20">
        <f>534222000*'Biểu 02'!F28/6082000000</f>
        <v>7139801.3427894013</v>
      </c>
      <c r="H28" s="21">
        <f t="shared" si="1"/>
        <v>74145266.974960789</v>
      </c>
      <c r="I28" s="13"/>
    </row>
    <row r="29" spans="1:9" s="10" customFormat="1" ht="24.6" customHeight="1" x14ac:dyDescent="0.25">
      <c r="A29" s="16">
        <v>22</v>
      </c>
      <c r="B29" s="17" t="s">
        <v>44</v>
      </c>
      <c r="C29" s="17" t="s">
        <v>146</v>
      </c>
      <c r="D29" s="18">
        <v>187.12</v>
      </c>
      <c r="E29" s="19">
        <v>134.07000000000005</v>
      </c>
      <c r="F29" s="20">
        <v>183377411.11175883</v>
      </c>
      <c r="G29" s="20">
        <f>534222000*'Biểu 02'!F29/6082000000</f>
        <v>16107242.242510036</v>
      </c>
      <c r="H29" s="21">
        <f t="shared" si="1"/>
        <v>167270168.86924881</v>
      </c>
      <c r="I29" s="13"/>
    </row>
    <row r="30" spans="1:9" s="10" customFormat="1" ht="24.6" customHeight="1" x14ac:dyDescent="0.25">
      <c r="A30" s="16">
        <v>23</v>
      </c>
      <c r="B30" s="17" t="s">
        <v>45</v>
      </c>
      <c r="C30" s="17" t="s">
        <v>147</v>
      </c>
      <c r="D30" s="18">
        <v>2.77</v>
      </c>
      <c r="E30" s="19">
        <v>2.02</v>
      </c>
      <c r="F30" s="20">
        <v>2864193.05262738</v>
      </c>
      <c r="G30" s="20">
        <f>534222000*'Biểu 02'!F30/6082000000</f>
        <v>251580.88473540024</v>
      </c>
      <c r="H30" s="21">
        <f t="shared" si="1"/>
        <v>2612612.1678919797</v>
      </c>
      <c r="I30" s="13"/>
    </row>
    <row r="31" spans="1:9" s="10" customFormat="1" ht="24.6" customHeight="1" x14ac:dyDescent="0.25">
      <c r="A31" s="16">
        <v>24</v>
      </c>
      <c r="B31" s="17" t="s">
        <v>46</v>
      </c>
      <c r="C31" s="17" t="s">
        <v>148</v>
      </c>
      <c r="D31" s="18">
        <v>5.04</v>
      </c>
      <c r="E31" s="19">
        <v>3.8799999999999994</v>
      </c>
      <c r="F31" s="20">
        <v>5517008.6357397204</v>
      </c>
      <c r="G31" s="20">
        <f>534222000*'Biểu 02'!F31/6082000000</f>
        <v>484595.09822462103</v>
      </c>
      <c r="H31" s="21">
        <f t="shared" si="1"/>
        <v>5032413.5375150992</v>
      </c>
      <c r="I31" s="13"/>
    </row>
    <row r="32" spans="1:9" s="10" customFormat="1" ht="24.6" customHeight="1" x14ac:dyDescent="0.25">
      <c r="A32" s="16">
        <v>25</v>
      </c>
      <c r="B32" s="17" t="s">
        <v>47</v>
      </c>
      <c r="C32" s="17" t="s">
        <v>149</v>
      </c>
      <c r="D32" s="18">
        <v>240.39000000000007</v>
      </c>
      <c r="E32" s="19">
        <v>174.21</v>
      </c>
      <c r="F32" s="20">
        <v>238431159.27634448</v>
      </c>
      <c r="G32" s="20">
        <f>534222000*'Biểu 02'!F32/6082000000</f>
        <v>20942974.477298141</v>
      </c>
      <c r="H32" s="21">
        <f t="shared" si="1"/>
        <v>217488184.79904634</v>
      </c>
      <c r="I32" s="13"/>
    </row>
    <row r="33" spans="1:9" s="10" customFormat="1" ht="24.6" customHeight="1" x14ac:dyDescent="0.25">
      <c r="A33" s="11" t="s">
        <v>52</v>
      </c>
      <c r="B33" s="22" t="s">
        <v>15</v>
      </c>
      <c r="C33" s="23"/>
      <c r="D33" s="24">
        <f>SUM(D34:D48)</f>
        <v>677.51</v>
      </c>
      <c r="E33" s="14">
        <f>SUM(E34:E48)</f>
        <v>469.51000000000005</v>
      </c>
      <c r="F33" s="15">
        <f>SUM(F34:F48)</f>
        <v>644065635.95003998</v>
      </c>
      <c r="G33" s="15">
        <f t="shared" ref="G33:H33" si="2">SUM(G34:G48)</f>
        <v>56572514.332210191</v>
      </c>
      <c r="H33" s="15">
        <f t="shared" si="2"/>
        <v>587493121.61783004</v>
      </c>
      <c r="I33" s="13"/>
    </row>
    <row r="34" spans="1:9" s="10" customFormat="1" ht="24.6" customHeight="1" x14ac:dyDescent="0.25">
      <c r="A34" s="16">
        <v>1</v>
      </c>
      <c r="B34" s="25" t="s">
        <v>9</v>
      </c>
      <c r="C34" s="17" t="s">
        <v>134</v>
      </c>
      <c r="D34" s="18">
        <v>50.839999999999982</v>
      </c>
      <c r="E34" s="19">
        <v>34.200000000000003</v>
      </c>
      <c r="F34" s="20">
        <v>46726970.108839788</v>
      </c>
      <c r="G34" s="20">
        <f>534222000*'Biểu 02'!F34/6082000000</f>
        <v>4104336.6368767852</v>
      </c>
      <c r="H34" s="21">
        <f t="shared" si="1"/>
        <v>42622633.471963003</v>
      </c>
      <c r="I34" s="13"/>
    </row>
    <row r="35" spans="1:9" s="10" customFormat="1" ht="24.6" customHeight="1" x14ac:dyDescent="0.25">
      <c r="A35" s="16">
        <v>2</v>
      </c>
      <c r="B35" s="25" t="s">
        <v>10</v>
      </c>
      <c r="C35" s="17" t="s">
        <v>138</v>
      </c>
      <c r="D35" s="18">
        <v>158.43</v>
      </c>
      <c r="E35" s="19">
        <v>108.58</v>
      </c>
      <c r="F35" s="20">
        <v>148318910.74964404</v>
      </c>
      <c r="G35" s="20">
        <f>534222000*'Biểu 02'!F35/6082000000</f>
        <v>13027823.929381181</v>
      </c>
      <c r="H35" s="21">
        <f t="shared" si="1"/>
        <v>135291086.82026285</v>
      </c>
      <c r="I35" s="13"/>
    </row>
    <row r="36" spans="1:9" s="10" customFormat="1" ht="24.6" customHeight="1" x14ac:dyDescent="0.25">
      <c r="A36" s="16">
        <v>3</v>
      </c>
      <c r="B36" s="25" t="s">
        <v>11</v>
      </c>
      <c r="C36" s="17" t="s">
        <v>131</v>
      </c>
      <c r="D36" s="18">
        <v>51.250000000000007</v>
      </c>
      <c r="E36" s="19">
        <v>36.170000000000016</v>
      </c>
      <c r="F36" s="20">
        <v>50534646.452243723</v>
      </c>
      <c r="G36" s="20">
        <f>534222000*'Biểu 02'!F36/6082000000</f>
        <v>4438789.8548192289</v>
      </c>
      <c r="H36" s="21">
        <f t="shared" si="1"/>
        <v>46095856.597424492</v>
      </c>
      <c r="I36" s="13"/>
    </row>
    <row r="37" spans="1:9" s="10" customFormat="1" ht="24.6" customHeight="1" x14ac:dyDescent="0.25">
      <c r="A37" s="16">
        <v>4</v>
      </c>
      <c r="B37" s="25" t="s">
        <v>12</v>
      </c>
      <c r="C37" s="17" t="s">
        <v>142</v>
      </c>
      <c r="D37" s="18">
        <v>58.379999999999988</v>
      </c>
      <c r="E37" s="19">
        <v>39.249999999999993</v>
      </c>
      <c r="F37" s="20">
        <v>53604216.740408257</v>
      </c>
      <c r="G37" s="20">
        <f>534222000*'Biểu 02'!F37/6082000000</f>
        <v>4708410.3708474813</v>
      </c>
      <c r="H37" s="21">
        <f t="shared" si="1"/>
        <v>48895806.369560778</v>
      </c>
      <c r="I37" s="13"/>
    </row>
    <row r="38" spans="1:9" s="10" customFormat="1" ht="24.6" customHeight="1" x14ac:dyDescent="0.25">
      <c r="A38" s="16">
        <v>5</v>
      </c>
      <c r="B38" s="25" t="s">
        <v>13</v>
      </c>
      <c r="C38" s="17" t="s">
        <v>143</v>
      </c>
      <c r="D38" s="18">
        <v>13.200000000000001</v>
      </c>
      <c r="E38" s="19">
        <v>8.7100000000000009</v>
      </c>
      <c r="F38" s="20">
        <v>11887509.746724989</v>
      </c>
      <c r="G38" s="20">
        <f>534222000*'Biểu 02'!F38/6082000000</f>
        <v>1044158.0453658199</v>
      </c>
      <c r="H38" s="21">
        <f t="shared" si="1"/>
        <v>10843351.70135917</v>
      </c>
      <c r="I38" s="13"/>
    </row>
    <row r="39" spans="1:9" s="10" customFormat="1" ht="24.6" customHeight="1" x14ac:dyDescent="0.25">
      <c r="A39" s="16">
        <v>6</v>
      </c>
      <c r="B39" s="25" t="s">
        <v>14</v>
      </c>
      <c r="C39" s="17" t="s">
        <v>144</v>
      </c>
      <c r="D39" s="18">
        <v>132.57</v>
      </c>
      <c r="E39" s="19">
        <v>91.090000000000018</v>
      </c>
      <c r="F39" s="20">
        <v>124436301.86328124</v>
      </c>
      <c r="G39" s="20">
        <f>534222000*'Biểu 02'!F39/6082000000</f>
        <v>10930057.555739202</v>
      </c>
      <c r="H39" s="21">
        <f t="shared" si="1"/>
        <v>113506244.30754203</v>
      </c>
      <c r="I39" s="13"/>
    </row>
    <row r="40" spans="1:9" s="10" customFormat="1" ht="24.6" customHeight="1" x14ac:dyDescent="0.25">
      <c r="A40" s="16">
        <v>7</v>
      </c>
      <c r="B40" s="13" t="s">
        <v>55</v>
      </c>
      <c r="C40" s="17" t="s">
        <v>149</v>
      </c>
      <c r="D40" s="18">
        <v>28.73</v>
      </c>
      <c r="E40" s="19">
        <v>20.73</v>
      </c>
      <c r="F40" s="20">
        <v>28463930.644042373</v>
      </c>
      <c r="G40" s="20">
        <f>534222000*'Biểu 02'!F40/6082000000</f>
        <v>2500173.9487868473</v>
      </c>
      <c r="H40" s="21">
        <f t="shared" si="1"/>
        <v>25963756.695255525</v>
      </c>
      <c r="I40" s="13"/>
    </row>
    <row r="41" spans="1:9" s="10" customFormat="1" ht="24.6" customHeight="1" x14ac:dyDescent="0.25">
      <c r="A41" s="16">
        <v>8</v>
      </c>
      <c r="B41" s="13" t="s">
        <v>18</v>
      </c>
      <c r="C41" s="17" t="s">
        <v>146</v>
      </c>
      <c r="D41" s="18">
        <v>102.06999999999998</v>
      </c>
      <c r="E41" s="19">
        <v>71.52</v>
      </c>
      <c r="F41" s="20">
        <v>97724176.873222888</v>
      </c>
      <c r="G41" s="20">
        <f>534222000*'Biểu 02'!F41/6082000000</f>
        <v>8583756.2015072145</v>
      </c>
      <c r="H41" s="21">
        <f t="shared" si="1"/>
        <v>89140420.671715677</v>
      </c>
      <c r="I41" s="13"/>
    </row>
    <row r="42" spans="1:9" s="10" customFormat="1" ht="24.6" customHeight="1" x14ac:dyDescent="0.25">
      <c r="A42" s="16">
        <v>9</v>
      </c>
      <c r="B42" s="13" t="s">
        <v>16</v>
      </c>
      <c r="C42" s="17" t="s">
        <v>145</v>
      </c>
      <c r="D42" s="18">
        <v>43.850000000000016</v>
      </c>
      <c r="E42" s="19">
        <v>31.99</v>
      </c>
      <c r="F42" s="20">
        <v>43720954.561163291</v>
      </c>
      <c r="G42" s="20">
        <f>534222000*'Biểu 02'!F42/6082000000</f>
        <v>3840298.5510644158</v>
      </c>
      <c r="H42" s="21">
        <f t="shared" si="1"/>
        <v>39880656.010098875</v>
      </c>
      <c r="I42" s="13"/>
    </row>
    <row r="43" spans="1:9" s="10" customFormat="1" ht="24.6" customHeight="1" x14ac:dyDescent="0.25">
      <c r="A43" s="16">
        <v>10</v>
      </c>
      <c r="B43" s="13" t="s">
        <v>17</v>
      </c>
      <c r="C43" s="17" t="s">
        <v>125</v>
      </c>
      <c r="D43" s="18">
        <v>4.5100000000000007</v>
      </c>
      <c r="E43" s="19">
        <v>3.27</v>
      </c>
      <c r="F43" s="20">
        <v>4585977.7832136303</v>
      </c>
      <c r="G43" s="20">
        <f>534222000*'Biểu 02'!F43/6082000000</f>
        <v>402816.54444326734</v>
      </c>
      <c r="H43" s="21">
        <f t="shared" si="1"/>
        <v>4183161.2387703629</v>
      </c>
      <c r="I43" s="13"/>
    </row>
    <row r="44" spans="1:9" s="10" customFormat="1" ht="24.6" customHeight="1" x14ac:dyDescent="0.25">
      <c r="A44" s="16">
        <v>11</v>
      </c>
      <c r="B44" s="13" t="s">
        <v>19</v>
      </c>
      <c r="C44" s="17" t="s">
        <v>126</v>
      </c>
      <c r="D44" s="18">
        <v>5.89</v>
      </c>
      <c r="E44" s="19">
        <v>4.1899999999999995</v>
      </c>
      <c r="F44" s="20">
        <v>5886656.2329251105</v>
      </c>
      <c r="G44" s="20">
        <f>534222000*'Biểu 02'!F44/6082000000</f>
        <v>517063.67413116054</v>
      </c>
      <c r="H44" s="21">
        <f t="shared" si="1"/>
        <v>5369592.5587939499</v>
      </c>
      <c r="I44" s="13"/>
    </row>
    <row r="45" spans="1:9" s="10" customFormat="1" ht="24.6" customHeight="1" x14ac:dyDescent="0.25">
      <c r="A45" s="16">
        <v>12</v>
      </c>
      <c r="B45" s="13" t="s">
        <v>54</v>
      </c>
      <c r="C45" s="17" t="s">
        <v>150</v>
      </c>
      <c r="D45" s="18">
        <v>4.4799999999999995</v>
      </c>
      <c r="E45" s="19">
        <v>3.27</v>
      </c>
      <c r="F45" s="20">
        <v>4636426.7832136303</v>
      </c>
      <c r="G45" s="20">
        <f>534222000*'Biểu 02'!F45/6082000000</f>
        <v>407247.81140775268</v>
      </c>
      <c r="H45" s="21">
        <f t="shared" si="1"/>
        <v>4229178.971805878</v>
      </c>
      <c r="I45" s="13"/>
    </row>
    <row r="46" spans="1:9" s="10" customFormat="1" ht="24.6" customHeight="1" x14ac:dyDescent="0.25">
      <c r="A46" s="16">
        <v>13</v>
      </c>
      <c r="B46" s="13" t="s">
        <v>20</v>
      </c>
      <c r="C46" s="17" t="s">
        <v>133</v>
      </c>
      <c r="D46" s="18">
        <v>11.219999999999999</v>
      </c>
      <c r="E46" s="19">
        <v>7.9099999999999984</v>
      </c>
      <c r="F46" s="20">
        <v>11224878.39914979</v>
      </c>
      <c r="G46" s="20">
        <f>534222000*'Biểu 02'!F46/6082000000</f>
        <v>985954.78266205185</v>
      </c>
      <c r="H46" s="21">
        <f t="shared" si="1"/>
        <v>10238923.616487738</v>
      </c>
      <c r="I46" s="13"/>
    </row>
    <row r="47" spans="1:9" s="10" customFormat="1" ht="24.6" customHeight="1" x14ac:dyDescent="0.25">
      <c r="A47" s="16">
        <v>14</v>
      </c>
      <c r="B47" s="13" t="s">
        <v>21</v>
      </c>
      <c r="C47" s="17" t="s">
        <v>130</v>
      </c>
      <c r="D47" s="18">
        <v>8.26</v>
      </c>
      <c r="E47" s="19">
        <v>5.8299999999999992</v>
      </c>
      <c r="F47" s="20">
        <v>8343911.2954542702</v>
      </c>
      <c r="G47" s="20">
        <f>534222000*'Biểu 02'!F47/6082000000</f>
        <v>732900.5228675059</v>
      </c>
      <c r="H47" s="21">
        <f t="shared" si="1"/>
        <v>7611010.7725867648</v>
      </c>
      <c r="I47" s="13"/>
    </row>
    <row r="48" spans="1:9" s="10" customFormat="1" ht="24.6" customHeight="1" x14ac:dyDescent="0.25">
      <c r="A48" s="16">
        <v>15</v>
      </c>
      <c r="B48" s="13" t="s">
        <v>22</v>
      </c>
      <c r="C48" s="17" t="s">
        <v>151</v>
      </c>
      <c r="D48" s="18">
        <v>3.83</v>
      </c>
      <c r="E48" s="19">
        <v>2.8</v>
      </c>
      <c r="F48" s="20">
        <v>3970167.7165132002</v>
      </c>
      <c r="G48" s="20">
        <f>534222000*'Biểu 02'!F48/6082000000</f>
        <v>348725.90231027867</v>
      </c>
      <c r="H48" s="21">
        <f t="shared" si="1"/>
        <v>3621441.8142029215</v>
      </c>
      <c r="I48" s="13"/>
    </row>
    <row r="49" spans="1:9" s="10" customFormat="1" ht="24.6" customHeight="1" x14ac:dyDescent="0.25">
      <c r="A49" s="11" t="s">
        <v>51</v>
      </c>
      <c r="B49" s="12" t="s">
        <v>170</v>
      </c>
      <c r="C49" s="13"/>
      <c r="D49" s="24">
        <f>SUM(D50:D52)</f>
        <v>7.1100000000000012</v>
      </c>
      <c r="E49" s="14">
        <f t="shared" ref="E49:H49" si="3">SUM(E50:E52)</f>
        <v>5.33</v>
      </c>
      <c r="F49" s="15">
        <f t="shared" si="3"/>
        <v>7557499.2032197695</v>
      </c>
      <c r="G49" s="20">
        <f>534222000*'Biểu 02'!F49/6082000000</f>
        <v>663824.78450221498</v>
      </c>
      <c r="H49" s="15">
        <f t="shared" si="3"/>
        <v>6893674.4187175548</v>
      </c>
      <c r="I49" s="13"/>
    </row>
    <row r="50" spans="1:9" s="10" customFormat="1" ht="24.6" customHeight="1" x14ac:dyDescent="0.25">
      <c r="A50" s="16">
        <v>1</v>
      </c>
      <c r="B50" s="13" t="s">
        <v>48</v>
      </c>
      <c r="C50" s="17" t="s">
        <v>132</v>
      </c>
      <c r="D50" s="18">
        <v>3.7000000000000006</v>
      </c>
      <c r="E50" s="19">
        <v>2.84</v>
      </c>
      <c r="F50" s="20">
        <v>4026885.0838919599</v>
      </c>
      <c r="G50" s="20">
        <f>534222000*'Biểu 02'!F50/6082000000</f>
        <v>353707.76114549994</v>
      </c>
      <c r="H50" s="21">
        <f t="shared" si="1"/>
        <v>3673177.3227464599</v>
      </c>
      <c r="I50" s="13"/>
    </row>
    <row r="51" spans="1:9" s="10" customFormat="1" ht="24.6" customHeight="1" x14ac:dyDescent="0.25">
      <c r="A51" s="16">
        <v>2</v>
      </c>
      <c r="B51" s="13" t="s">
        <v>49</v>
      </c>
      <c r="C51" s="17" t="s">
        <v>139</v>
      </c>
      <c r="D51" s="18">
        <v>1.6800000000000002</v>
      </c>
      <c r="E51" s="19">
        <v>1.23</v>
      </c>
      <c r="F51" s="20">
        <v>1744039.04689687</v>
      </c>
      <c r="G51" s="20">
        <f>534222000*'Biểu 02'!F51/6082000000</f>
        <v>153190.40245171651</v>
      </c>
      <c r="H51" s="21">
        <f t="shared" si="1"/>
        <v>1590848.6444451534</v>
      </c>
      <c r="I51" s="13"/>
    </row>
    <row r="52" spans="1:9" s="10" customFormat="1" ht="24.6" customHeight="1" x14ac:dyDescent="0.25">
      <c r="A52" s="16">
        <v>3</v>
      </c>
      <c r="B52" s="13" t="s">
        <v>50</v>
      </c>
      <c r="C52" s="17" t="s">
        <v>152</v>
      </c>
      <c r="D52" s="18">
        <v>1.73</v>
      </c>
      <c r="E52" s="19">
        <v>1.26</v>
      </c>
      <c r="F52" s="20">
        <v>1786575.0724309399</v>
      </c>
      <c r="G52" s="20">
        <f>534222000*'Biểu 02'!F52/6082000000</f>
        <v>156926.62090499862</v>
      </c>
      <c r="H52" s="21">
        <f t="shared" si="1"/>
        <v>1629648.4515259413</v>
      </c>
      <c r="I52" s="13"/>
    </row>
  </sheetData>
  <mergeCells count="12">
    <mergeCell ref="G4:G5"/>
    <mergeCell ref="E4:E5"/>
    <mergeCell ref="A1:I1"/>
    <mergeCell ref="A2:I2"/>
    <mergeCell ref="A3:I3"/>
    <mergeCell ref="A4:A5"/>
    <mergeCell ref="B4:B5"/>
    <mergeCell ref="C4:C5"/>
    <mergeCell ref="D4:D5"/>
    <mergeCell ref="F4:F5"/>
    <mergeCell ref="H4:H5"/>
    <mergeCell ref="I4:I5"/>
  </mergeCells>
  <pageMargins left="0.3" right="0.25" top="0.37" bottom="0.28999999999999998" header="0.3" footer="0.3"/>
  <pageSetup paperSize="9" scale="7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Biểu 01</vt:lpstr>
      <vt:lpstr>Biểu 02</vt:lpstr>
      <vt:lpstr>'Biểu 01'!Print_Titles</vt:lpstr>
      <vt:lpstr>'Biểu 02'!Print_Titles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2025-10-21T08:07:33Z</cp:lastPrinted>
  <dcterms:created xsi:type="dcterms:W3CDTF">2025-09-28T04:21:56Z</dcterms:created>
  <dcterms:modified xsi:type="dcterms:W3CDTF">2025-10-21T08:08:41Z</dcterms:modified>
</cp:coreProperties>
</file>